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Ekonomi\Ekonomi\BC\7. Book Closing\7.4 Closing Data to Communication (Quarterly)\History\2019\201909\"/>
    </mc:Choice>
  </mc:AlternateContent>
  <bookViews>
    <workbookView xWindow="0" yWindow="0" windowWidth="28800" windowHeight="13500"/>
  </bookViews>
  <sheets>
    <sheet name="Nordnet by quarter " sheetId="2" r:id="rId1"/>
  </sheets>
  <definedNames>
    <definedName name="ID" localSheetId="0" hidden="1">"e724a042-a696-4932-a7b6-f434c68872fd"</definedName>
    <definedName name="_xlnm.Print_Area" localSheetId="0">'Nordnet by quarter '!$A$3:$B$86</definedName>
  </definedNames>
  <calcPr calcId="162913" iterate="1"/>
</workbook>
</file>

<file path=xl/calcChain.xml><?xml version="1.0" encoding="utf-8"?>
<calcChain xmlns="http://schemas.openxmlformats.org/spreadsheetml/2006/main">
  <c r="BP38" i="2" l="1"/>
  <c r="BP28" i="2"/>
  <c r="BP24" i="2"/>
  <c r="BP75" i="2" s="1"/>
  <c r="BP22" i="2"/>
  <c r="BP62" i="2" s="1"/>
  <c r="BP16" i="2"/>
  <c r="BP13" i="2"/>
  <c r="BP8" i="2"/>
  <c r="BP46" i="2"/>
  <c r="BP45" i="2"/>
  <c r="BP44" i="2"/>
  <c r="BP54" i="2"/>
  <c r="BP53" i="2"/>
  <c r="BP60" i="2"/>
  <c r="BP59" i="2"/>
  <c r="BP58" i="2"/>
  <c r="BP57" i="2"/>
  <c r="BP64" i="2" l="1"/>
  <c r="BP65" i="2"/>
  <c r="BP61" i="2"/>
  <c r="BP71" i="2"/>
  <c r="BO60" i="2" l="1"/>
  <c r="BO58" i="2"/>
  <c r="BO46" i="2"/>
  <c r="BO45" i="2"/>
  <c r="BO42" i="2"/>
  <c r="BO44" i="2"/>
  <c r="BO38" i="2"/>
  <c r="BO35" i="2"/>
  <c r="BO22" i="2"/>
  <c r="BO62" i="2" s="1"/>
  <c r="BO13" i="2"/>
  <c r="BO59" i="2" s="1"/>
  <c r="BO65" i="2"/>
  <c r="BO8" i="2"/>
  <c r="BO57" i="2" s="1"/>
  <c r="BM38" i="2"/>
  <c r="BL38" i="2"/>
  <c r="BK38" i="2"/>
  <c r="BJ38" i="2"/>
  <c r="BI38" i="2"/>
  <c r="BH38" i="2"/>
  <c r="BG38" i="2"/>
  <c r="BF38" i="2"/>
  <c r="BN38" i="2"/>
  <c r="BN62" i="2"/>
  <c r="BN60" i="2"/>
  <c r="BN58" i="2"/>
  <c r="BN54" i="2"/>
  <c r="BN53" i="2"/>
  <c r="BN46" i="2"/>
  <c r="BN45" i="2"/>
  <c r="BN42" i="2"/>
  <c r="BN44" i="2"/>
  <c r="BN35" i="2"/>
  <c r="BN22" i="2"/>
  <c r="BN13" i="2"/>
  <c r="BN8" i="2"/>
  <c r="BN16" i="2"/>
  <c r="BN61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C49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L44" i="2"/>
  <c r="BM42" i="2"/>
  <c r="BM44" i="2"/>
  <c r="BL42" i="2"/>
  <c r="BK42" i="2"/>
  <c r="BK44" i="2" s="1"/>
  <c r="BJ42" i="2"/>
  <c r="BJ44" i="2" s="1"/>
  <c r="BI42" i="2"/>
  <c r="BI44" i="2"/>
  <c r="BH42" i="2"/>
  <c r="BH44" i="2" s="1"/>
  <c r="BG42" i="2"/>
  <c r="BG44" i="2" s="1"/>
  <c r="BF42" i="2"/>
  <c r="BF44" i="2" s="1"/>
  <c r="BE42" i="2"/>
  <c r="BE44" i="2"/>
  <c r="BD42" i="2"/>
  <c r="BD44" i="2" s="1"/>
  <c r="BC42" i="2"/>
  <c r="BC44" i="2" s="1"/>
  <c r="BB42" i="2"/>
  <c r="BB44" i="2" s="1"/>
  <c r="BM35" i="2"/>
  <c r="CG35" i="2"/>
  <c r="BM22" i="2"/>
  <c r="BM62" i="2"/>
  <c r="BL22" i="2"/>
  <c r="BL62" i="2"/>
  <c r="BK22" i="2"/>
  <c r="BK62" i="2" s="1"/>
  <c r="BJ22" i="2"/>
  <c r="BJ62" i="2"/>
  <c r="BI22" i="2"/>
  <c r="BI62" i="2"/>
  <c r="BH22" i="2"/>
  <c r="BH62" i="2" s="1"/>
  <c r="BG22" i="2"/>
  <c r="BG62" i="2" s="1"/>
  <c r="BF22" i="2"/>
  <c r="BF62" i="2"/>
  <c r="BE22" i="2"/>
  <c r="BE62" i="2"/>
  <c r="BD22" i="2"/>
  <c r="BD62" i="2" s="1"/>
  <c r="BC22" i="2"/>
  <c r="BC62" i="2" s="1"/>
  <c r="BB22" i="2"/>
  <c r="BB62" i="2"/>
  <c r="BM13" i="2"/>
  <c r="BM59" i="2"/>
  <c r="BL13" i="2"/>
  <c r="BL59" i="2"/>
  <c r="BK13" i="2"/>
  <c r="BK59" i="2" s="1"/>
  <c r="BJ13" i="2"/>
  <c r="BJ65" i="2"/>
  <c r="BI13" i="2"/>
  <c r="BH13" i="2"/>
  <c r="BH65" i="2" s="1"/>
  <c r="BG13" i="2"/>
  <c r="BF13" i="2"/>
  <c r="BE13" i="2"/>
  <c r="BE59" i="2"/>
  <c r="BE65" i="2"/>
  <c r="BD13" i="2"/>
  <c r="BD59" i="2"/>
  <c r="BC13" i="2"/>
  <c r="BB13" i="2"/>
  <c r="BB65" i="2"/>
  <c r="BM8" i="2"/>
  <c r="BM57" i="2"/>
  <c r="BL8" i="2"/>
  <c r="BL16" i="2"/>
  <c r="BK8" i="2"/>
  <c r="BJ8" i="2"/>
  <c r="BI8" i="2"/>
  <c r="BH8" i="2"/>
  <c r="BH16" i="2" s="1"/>
  <c r="BG8" i="2"/>
  <c r="BG16" i="2"/>
  <c r="BG24" i="2" s="1"/>
  <c r="BF8" i="2"/>
  <c r="BF57" i="2"/>
  <c r="BE8" i="2"/>
  <c r="BE57" i="2" s="1"/>
  <c r="BD8" i="2"/>
  <c r="BD16" i="2" s="1"/>
  <c r="BC8" i="2"/>
  <c r="BC16" i="2"/>
  <c r="BC61" i="2" s="1"/>
  <c r="BB8" i="2"/>
  <c r="BB16" i="2"/>
  <c r="CG86" i="2"/>
  <c r="CF86" i="2"/>
  <c r="CG85" i="2"/>
  <c r="CF85" i="2"/>
  <c r="CG84" i="2"/>
  <c r="CF84" i="2"/>
  <c r="CG80" i="2"/>
  <c r="CF80" i="2"/>
  <c r="CG79" i="2"/>
  <c r="CF79" i="2"/>
  <c r="CG76" i="2"/>
  <c r="CF76" i="2"/>
  <c r="CG68" i="2"/>
  <c r="CF68" i="2"/>
  <c r="CG52" i="2"/>
  <c r="CF52" i="2"/>
  <c r="CG51" i="2"/>
  <c r="CF51" i="2"/>
  <c r="CG50" i="2"/>
  <c r="CF50" i="2"/>
  <c r="CG49" i="2"/>
  <c r="CF49" i="2"/>
  <c r="CG41" i="2"/>
  <c r="CG45" i="2"/>
  <c r="CF41" i="2"/>
  <c r="CF45" i="2"/>
  <c r="CG40" i="2"/>
  <c r="CF40" i="2"/>
  <c r="CG38" i="2"/>
  <c r="CF38" i="2"/>
  <c r="CG37" i="2"/>
  <c r="CF37" i="2"/>
  <c r="CG36" i="2"/>
  <c r="CF36" i="2"/>
  <c r="CF35" i="2"/>
  <c r="CG34" i="2"/>
  <c r="CF34" i="2"/>
  <c r="CG33" i="2"/>
  <c r="CF33" i="2"/>
  <c r="CG32" i="2"/>
  <c r="CF32" i="2"/>
  <c r="CG31" i="2"/>
  <c r="CF31" i="2"/>
  <c r="CG26" i="2"/>
  <c r="CF26" i="2"/>
  <c r="CG21" i="2"/>
  <c r="CF21" i="2"/>
  <c r="CG20" i="2"/>
  <c r="CF20" i="2"/>
  <c r="CG19" i="2"/>
  <c r="CF19" i="2"/>
  <c r="CG18" i="2"/>
  <c r="CF18" i="2"/>
  <c r="CG15" i="2"/>
  <c r="CF15" i="2"/>
  <c r="CF60" i="2"/>
  <c r="CG14" i="2"/>
  <c r="CF14" i="2"/>
  <c r="CG12" i="2"/>
  <c r="CG13" i="2"/>
  <c r="CF12" i="2"/>
  <c r="CG11" i="2"/>
  <c r="CF11" i="2"/>
  <c r="CF13" i="2"/>
  <c r="CF59" i="2"/>
  <c r="CG9" i="2"/>
  <c r="CF9" i="2"/>
  <c r="CF58" i="2"/>
  <c r="CG7" i="2"/>
  <c r="CG8" i="2"/>
  <c r="CF7" i="2"/>
  <c r="CG6" i="2"/>
  <c r="CF6" i="2"/>
  <c r="BF59" i="2"/>
  <c r="BE16" i="2"/>
  <c r="BE24" i="2" s="1"/>
  <c r="BM16" i="2"/>
  <c r="BM61" i="2"/>
  <c r="BK65" i="2"/>
  <c r="CG60" i="2"/>
  <c r="BH59" i="2"/>
  <c r="BD65" i="2"/>
  <c r="BL65" i="2"/>
  <c r="CF54" i="2"/>
  <c r="BB57" i="2"/>
  <c r="BJ57" i="2"/>
  <c r="BC57" i="2"/>
  <c r="CG54" i="2"/>
  <c r="CF42" i="2"/>
  <c r="CF44" i="2"/>
  <c r="CF53" i="2"/>
  <c r="CG42" i="2"/>
  <c r="CG44" i="2"/>
  <c r="CG53" i="2"/>
  <c r="CF46" i="2"/>
  <c r="CG58" i="2"/>
  <c r="CG46" i="2"/>
  <c r="BE61" i="2"/>
  <c r="BR21" i="2"/>
  <c r="BR20" i="2"/>
  <c r="BR19" i="2"/>
  <c r="BR18" i="2"/>
  <c r="BR15" i="2"/>
  <c r="BR14" i="2"/>
  <c r="BR12" i="2"/>
  <c r="BR11" i="2"/>
  <c r="BR13" i="2"/>
  <c r="BR9" i="2"/>
  <c r="BR7" i="2"/>
  <c r="BR6" i="2"/>
  <c r="BR8" i="2"/>
  <c r="BS18" i="2"/>
  <c r="BT18" i="2"/>
  <c r="BU18" i="2"/>
  <c r="BV18" i="2"/>
  <c r="BW18" i="2"/>
  <c r="BX18" i="2"/>
  <c r="BY18" i="2"/>
  <c r="BZ18" i="2"/>
  <c r="CA18" i="2"/>
  <c r="CA22" i="2"/>
  <c r="CB18" i="2"/>
  <c r="CC18" i="2"/>
  <c r="CD18" i="2"/>
  <c r="CE18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E86" i="2"/>
  <c r="CC86" i="2"/>
  <c r="CB86" i="2"/>
  <c r="CA86" i="2"/>
  <c r="BZ86" i="2"/>
  <c r="BY86" i="2"/>
  <c r="BX86" i="2"/>
  <c r="BW86" i="2"/>
  <c r="BV86" i="2"/>
  <c r="BU86" i="2"/>
  <c r="BT86" i="2"/>
  <c r="BS86" i="2"/>
  <c r="BR86" i="2"/>
  <c r="CE85" i="2"/>
  <c r="CC85" i="2"/>
  <c r="CB85" i="2"/>
  <c r="CA85" i="2"/>
  <c r="BZ85" i="2"/>
  <c r="BY85" i="2"/>
  <c r="BX85" i="2"/>
  <c r="BW85" i="2"/>
  <c r="BV85" i="2"/>
  <c r="BU85" i="2"/>
  <c r="BT85" i="2"/>
  <c r="BS85" i="2"/>
  <c r="BR85" i="2"/>
  <c r="CE84" i="2"/>
  <c r="CC84" i="2"/>
  <c r="CB84" i="2"/>
  <c r="CA84" i="2"/>
  <c r="BZ84" i="2"/>
  <c r="BY84" i="2"/>
  <c r="BX84" i="2"/>
  <c r="BW84" i="2"/>
  <c r="BV84" i="2"/>
  <c r="BU84" i="2"/>
  <c r="BT84" i="2"/>
  <c r="BS84" i="2"/>
  <c r="BR84" i="2"/>
  <c r="CE80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R53" i="2"/>
  <c r="CE51" i="2"/>
  <c r="CE54" i="2"/>
  <c r="CD51" i="2"/>
  <c r="CD54" i="2"/>
  <c r="CC51" i="2"/>
  <c r="CC54" i="2"/>
  <c r="CB51" i="2"/>
  <c r="CA51" i="2"/>
  <c r="BZ51" i="2"/>
  <c r="BZ54" i="2"/>
  <c r="CE50" i="2"/>
  <c r="CD50" i="2"/>
  <c r="CC50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CE49" i="2"/>
  <c r="E49" i="2"/>
  <c r="BR49" i="2"/>
  <c r="D49" i="2"/>
  <c r="C49" i="2"/>
  <c r="B49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BA42" i="2"/>
  <c r="BA44" i="2" s="1"/>
  <c r="AZ42" i="2"/>
  <c r="AZ44" i="2"/>
  <c r="AY42" i="2"/>
  <c r="AY44" i="2"/>
  <c r="AX42" i="2"/>
  <c r="AX44" i="2" s="1"/>
  <c r="AW42" i="2"/>
  <c r="AW44" i="2" s="1"/>
  <c r="AV42" i="2"/>
  <c r="AV44" i="2"/>
  <c r="AU42" i="2"/>
  <c r="AU44" i="2"/>
  <c r="AT42" i="2"/>
  <c r="AT44" i="2" s="1"/>
  <c r="AS42" i="2"/>
  <c r="AS44" i="2" s="1"/>
  <c r="AR42" i="2"/>
  <c r="AR44" i="2"/>
  <c r="AQ42" i="2"/>
  <c r="AQ44" i="2"/>
  <c r="AP42" i="2"/>
  <c r="AP44" i="2" s="1"/>
  <c r="AO42" i="2"/>
  <c r="AO44" i="2" s="1"/>
  <c r="AN42" i="2"/>
  <c r="AN44" i="2"/>
  <c r="AM42" i="2"/>
  <c r="AM44" i="2"/>
  <c r="AL42" i="2"/>
  <c r="AL44" i="2" s="1"/>
  <c r="AK42" i="2"/>
  <c r="AK44" i="2" s="1"/>
  <c r="AJ42" i="2"/>
  <c r="AJ44" i="2"/>
  <c r="AI42" i="2"/>
  <c r="AI44" i="2"/>
  <c r="AH42" i="2"/>
  <c r="AH44" i="2" s="1"/>
  <c r="AG42" i="2"/>
  <c r="AG44" i="2" s="1"/>
  <c r="AF42" i="2"/>
  <c r="AF44" i="2"/>
  <c r="AE42" i="2"/>
  <c r="AE44" i="2"/>
  <c r="AD42" i="2"/>
  <c r="AD44" i="2" s="1"/>
  <c r="AC42" i="2"/>
  <c r="AC44" i="2" s="1"/>
  <c r="AB42" i="2"/>
  <c r="AB44" i="2"/>
  <c r="AA42" i="2"/>
  <c r="AA44" i="2"/>
  <c r="Z42" i="2"/>
  <c r="Z44" i="2" s="1"/>
  <c r="Y42" i="2"/>
  <c r="Y44" i="2" s="1"/>
  <c r="X42" i="2"/>
  <c r="X44" i="2"/>
  <c r="W42" i="2"/>
  <c r="W44" i="2"/>
  <c r="V42" i="2"/>
  <c r="V44" i="2" s="1"/>
  <c r="U42" i="2"/>
  <c r="U44" i="2" s="1"/>
  <c r="T42" i="2"/>
  <c r="T44" i="2"/>
  <c r="S42" i="2"/>
  <c r="S44" i="2"/>
  <c r="R42" i="2"/>
  <c r="R44" i="2" s="1"/>
  <c r="Q42" i="2"/>
  <c r="Q44" i="2" s="1"/>
  <c r="P42" i="2"/>
  <c r="P44" i="2"/>
  <c r="O42" i="2"/>
  <c r="O44" i="2"/>
  <c r="N42" i="2"/>
  <c r="N44" i="2" s="1"/>
  <c r="M42" i="2"/>
  <c r="M44" i="2" s="1"/>
  <c r="L42" i="2"/>
  <c r="L44" i="2"/>
  <c r="K42" i="2"/>
  <c r="K44" i="2"/>
  <c r="J42" i="2"/>
  <c r="J44" i="2" s="1"/>
  <c r="I42" i="2"/>
  <c r="I44" i="2" s="1"/>
  <c r="H42" i="2"/>
  <c r="H44" i="2"/>
  <c r="G42" i="2"/>
  <c r="G44" i="2"/>
  <c r="F42" i="2"/>
  <c r="F44" i="2" s="1"/>
  <c r="E42" i="2"/>
  <c r="E44" i="2" s="1"/>
  <c r="D42" i="2"/>
  <c r="D44" i="2"/>
  <c r="C42" i="2"/>
  <c r="C44" i="2"/>
  <c r="B42" i="2"/>
  <c r="B44" i="2" s="1"/>
  <c r="CE41" i="2"/>
  <c r="CD41" i="2"/>
  <c r="CC41" i="2"/>
  <c r="CB41" i="2"/>
  <c r="CA41" i="2"/>
  <c r="BZ41" i="2"/>
  <c r="BY41" i="2"/>
  <c r="BY45" i="2"/>
  <c r="BX41" i="2"/>
  <c r="BW41" i="2"/>
  <c r="BV41" i="2"/>
  <c r="BU41" i="2"/>
  <c r="BT41" i="2"/>
  <c r="BS41" i="2"/>
  <c r="BR41" i="2"/>
  <c r="CE40" i="2"/>
  <c r="CE45" i="2"/>
  <c r="CD40" i="2"/>
  <c r="CC40" i="2"/>
  <c r="CB40" i="2"/>
  <c r="CA40" i="2"/>
  <c r="CA42" i="2"/>
  <c r="CA44" i="2"/>
  <c r="BZ40" i="2"/>
  <c r="BZ42" i="2"/>
  <c r="BZ44" i="2"/>
  <c r="BY40" i="2"/>
  <c r="BX40" i="2"/>
  <c r="BX42" i="2"/>
  <c r="BX44" i="2"/>
  <c r="BW40" i="2"/>
  <c r="BW42" i="2"/>
  <c r="BW44" i="2"/>
  <c r="BV40" i="2"/>
  <c r="BV42" i="2"/>
  <c r="BU40" i="2"/>
  <c r="BT40" i="2"/>
  <c r="BS40" i="2"/>
  <c r="BR40" i="2"/>
  <c r="BR42" i="2"/>
  <c r="CE38" i="2"/>
  <c r="CD38" i="2"/>
  <c r="CC38" i="2"/>
  <c r="CB38" i="2"/>
  <c r="CA38" i="2"/>
  <c r="BZ38" i="2"/>
  <c r="BY38" i="2"/>
  <c r="BX38" i="2"/>
  <c r="AA38" i="2"/>
  <c r="Y38" i="2"/>
  <c r="BW38" i="2"/>
  <c r="W38" i="2"/>
  <c r="U38" i="2"/>
  <c r="BV38" i="2"/>
  <c r="T38" i="2"/>
  <c r="S38" i="2"/>
  <c r="R38" i="2"/>
  <c r="Q38" i="2"/>
  <c r="BU38" i="2"/>
  <c r="P38" i="2"/>
  <c r="O38" i="2"/>
  <c r="N38" i="2"/>
  <c r="M38" i="2"/>
  <c r="BT38" i="2" s="1"/>
  <c r="L38" i="2"/>
  <c r="K38" i="2"/>
  <c r="J38" i="2"/>
  <c r="I38" i="2"/>
  <c r="BS38" i="2" s="1"/>
  <c r="H38" i="2"/>
  <c r="G38" i="2"/>
  <c r="F38" i="2"/>
  <c r="E38" i="2"/>
  <c r="BR38" i="2" s="1"/>
  <c r="D38" i="2"/>
  <c r="C38" i="2"/>
  <c r="B38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CE33" i="2"/>
  <c r="CD33" i="2"/>
  <c r="CC33" i="2"/>
  <c r="CB33" i="2"/>
  <c r="CA33" i="2"/>
  <c r="BZ33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CE26" i="2"/>
  <c r="CD26" i="2"/>
  <c r="CC26" i="2"/>
  <c r="CB26" i="2"/>
  <c r="CA26" i="2"/>
  <c r="BZ26" i="2"/>
  <c r="BY26" i="2"/>
  <c r="BX26" i="2"/>
  <c r="BW26" i="2"/>
  <c r="BV26" i="2"/>
  <c r="BU26" i="2"/>
  <c r="BS26" i="2"/>
  <c r="M26" i="2"/>
  <c r="BT26" i="2"/>
  <c r="E26" i="2"/>
  <c r="BR26" i="2"/>
  <c r="BA22" i="2"/>
  <c r="BA62" i="2"/>
  <c r="AZ22" i="2"/>
  <c r="AY22" i="2"/>
  <c r="AY62" i="2"/>
  <c r="AX22" i="2"/>
  <c r="AX62" i="2"/>
  <c r="AW22" i="2"/>
  <c r="AW62" i="2" s="1"/>
  <c r="AV22" i="2"/>
  <c r="AU22" i="2"/>
  <c r="AU62" i="2"/>
  <c r="AT22" i="2"/>
  <c r="AT62" i="2" s="1"/>
  <c r="AS22" i="2"/>
  <c r="AS62" i="2" s="1"/>
  <c r="AR22" i="2"/>
  <c r="AR62" i="2"/>
  <c r="AQ22" i="2"/>
  <c r="AQ62" i="2"/>
  <c r="AP22" i="2"/>
  <c r="AP62" i="2" s="1"/>
  <c r="AO22" i="2"/>
  <c r="AO62" i="2"/>
  <c r="AN22" i="2"/>
  <c r="AM22" i="2"/>
  <c r="AM62" i="2"/>
  <c r="AL22" i="2"/>
  <c r="AK22" i="2"/>
  <c r="AK62" i="2"/>
  <c r="AJ22" i="2"/>
  <c r="AI22" i="2"/>
  <c r="AI62" i="2" s="1"/>
  <c r="AH22" i="2"/>
  <c r="AG22" i="2"/>
  <c r="AG62" i="2" s="1"/>
  <c r="AF22" i="2"/>
  <c r="AF62" i="2"/>
  <c r="AE22" i="2"/>
  <c r="AE65" i="2"/>
  <c r="AD22" i="2"/>
  <c r="AD62" i="2" s="1"/>
  <c r="AC22" i="2"/>
  <c r="AB22" i="2"/>
  <c r="AA22" i="2"/>
  <c r="AA62" i="2"/>
  <c r="Z22" i="2"/>
  <c r="Y22" i="2"/>
  <c r="X22" i="2"/>
  <c r="W22" i="2"/>
  <c r="W62" i="2"/>
  <c r="V22" i="2"/>
  <c r="V62" i="2"/>
  <c r="U22" i="2"/>
  <c r="U62" i="2" s="1"/>
  <c r="T22" i="2"/>
  <c r="S22" i="2"/>
  <c r="R22" i="2"/>
  <c r="R62" i="2"/>
  <c r="Q22" i="2"/>
  <c r="Q62" i="2"/>
  <c r="P22" i="2"/>
  <c r="P62" i="2" s="1"/>
  <c r="O22" i="2"/>
  <c r="O62" i="2" s="1"/>
  <c r="N22" i="2"/>
  <c r="N62" i="2"/>
  <c r="M22" i="2"/>
  <c r="L22" i="2"/>
  <c r="L62" i="2"/>
  <c r="K22" i="2"/>
  <c r="K62" i="2"/>
  <c r="J22" i="2"/>
  <c r="J62" i="2" s="1"/>
  <c r="I22" i="2"/>
  <c r="I62" i="2" s="1"/>
  <c r="H22" i="2"/>
  <c r="H62" i="2"/>
  <c r="G22" i="2"/>
  <c r="G62" i="2"/>
  <c r="F22" i="2"/>
  <c r="F62" i="2" s="1"/>
  <c r="E22" i="2"/>
  <c r="E62" i="2" s="1"/>
  <c r="D22" i="2"/>
  <c r="D62" i="2"/>
  <c r="C22" i="2"/>
  <c r="C62" i="2"/>
  <c r="B22" i="2"/>
  <c r="B62" i="2" s="1"/>
  <c r="CE21" i="2"/>
  <c r="CE46" i="2"/>
  <c r="CD21" i="2"/>
  <c r="CC21" i="2"/>
  <c r="CB21" i="2"/>
  <c r="CB46" i="2"/>
  <c r="CA21" i="2"/>
  <c r="CA46" i="2"/>
  <c r="BZ21" i="2"/>
  <c r="BZ46" i="2"/>
  <c r="BY21" i="2"/>
  <c r="BX21" i="2"/>
  <c r="BW21" i="2"/>
  <c r="BW46" i="2"/>
  <c r="BV21" i="2"/>
  <c r="BV46" i="2"/>
  <c r="BU21" i="2"/>
  <c r="BT21" i="2"/>
  <c r="BS21" i="2"/>
  <c r="CE20" i="2"/>
  <c r="CE22" i="2"/>
  <c r="CD20" i="2"/>
  <c r="CD22" i="2"/>
  <c r="CD62" i="2"/>
  <c r="CC20" i="2"/>
  <c r="CB20" i="2"/>
  <c r="CA20" i="2"/>
  <c r="BZ20" i="2"/>
  <c r="BY20" i="2"/>
  <c r="BX20" i="2"/>
  <c r="BW20" i="2"/>
  <c r="BV20" i="2"/>
  <c r="BV22" i="2"/>
  <c r="BU20" i="2"/>
  <c r="BT20" i="2"/>
  <c r="BS20" i="2"/>
  <c r="BS22" i="2"/>
  <c r="BS62" i="2"/>
  <c r="CE15" i="2"/>
  <c r="CE60" i="2"/>
  <c r="CD15" i="2"/>
  <c r="CC15" i="2"/>
  <c r="CC60" i="2"/>
  <c r="CB15" i="2"/>
  <c r="CA15" i="2"/>
  <c r="BZ15" i="2"/>
  <c r="BY15" i="2"/>
  <c r="BX15" i="2"/>
  <c r="BW15" i="2"/>
  <c r="BV15" i="2"/>
  <c r="BV60" i="2"/>
  <c r="BU15" i="2"/>
  <c r="BT15" i="2"/>
  <c r="BS15" i="2"/>
  <c r="CE14" i="2"/>
  <c r="CD14" i="2"/>
  <c r="CC14" i="2"/>
  <c r="CB14" i="2"/>
  <c r="CB60" i="2"/>
  <c r="CA14" i="2"/>
  <c r="BZ14" i="2"/>
  <c r="BZ60" i="2"/>
  <c r="BY14" i="2"/>
  <c r="BY60" i="2"/>
  <c r="BX14" i="2"/>
  <c r="BW14" i="2"/>
  <c r="BV14" i="2"/>
  <c r="BU14" i="2"/>
  <c r="BT14" i="2"/>
  <c r="BS14" i="2"/>
  <c r="BA13" i="2"/>
  <c r="BA59" i="2" s="1"/>
  <c r="AZ13" i="2"/>
  <c r="AY13" i="2"/>
  <c r="AY59" i="2"/>
  <c r="AX13" i="2"/>
  <c r="AX65" i="2" s="1"/>
  <c r="AW13" i="2"/>
  <c r="AV13" i="2"/>
  <c r="AU13" i="2"/>
  <c r="AT13" i="2"/>
  <c r="AS13" i="2"/>
  <c r="AS59" i="2"/>
  <c r="AR13" i="2"/>
  <c r="AR65" i="2"/>
  <c r="AQ13" i="2"/>
  <c r="AP13" i="2"/>
  <c r="AP59" i="2"/>
  <c r="AO13" i="2"/>
  <c r="AN13" i="2"/>
  <c r="AM13" i="2"/>
  <c r="AM59" i="2" s="1"/>
  <c r="AL13" i="2"/>
  <c r="AL59" i="2" s="1"/>
  <c r="AK13" i="2"/>
  <c r="AK65" i="2"/>
  <c r="AJ13" i="2"/>
  <c r="AJ59" i="2"/>
  <c r="AI13" i="2"/>
  <c r="AI16" i="2" s="1"/>
  <c r="AH13" i="2"/>
  <c r="AH59" i="2"/>
  <c r="AG13" i="2"/>
  <c r="AG59" i="2" s="1"/>
  <c r="AF13" i="2"/>
  <c r="AF65" i="2" s="1"/>
  <c r="AE13" i="2"/>
  <c r="AE59" i="2"/>
  <c r="AD13" i="2"/>
  <c r="AD59" i="2"/>
  <c r="AD65" i="2"/>
  <c r="AC13" i="2"/>
  <c r="AC59" i="2"/>
  <c r="AB13" i="2"/>
  <c r="AA13" i="2"/>
  <c r="Z13" i="2"/>
  <c r="Z59" i="2" s="1"/>
  <c r="Y13" i="2"/>
  <c r="Y59" i="2" s="1"/>
  <c r="X13" i="2"/>
  <c r="X65" i="2"/>
  <c r="W13" i="2"/>
  <c r="V13" i="2"/>
  <c r="V59" i="2"/>
  <c r="U13" i="2"/>
  <c r="T13" i="2"/>
  <c r="S13" i="2"/>
  <c r="S65" i="2" s="1"/>
  <c r="R13" i="2"/>
  <c r="R59" i="2"/>
  <c r="Q13" i="2"/>
  <c r="Q59" i="2" s="1"/>
  <c r="P13" i="2"/>
  <c r="P59" i="2" s="1"/>
  <c r="O13" i="2"/>
  <c r="N13" i="2"/>
  <c r="M13" i="2"/>
  <c r="M65" i="2"/>
  <c r="L13" i="2"/>
  <c r="L59" i="2" s="1"/>
  <c r="K13" i="2"/>
  <c r="K59" i="2" s="1"/>
  <c r="J13" i="2"/>
  <c r="I13" i="2"/>
  <c r="H13" i="2"/>
  <c r="H59" i="2"/>
  <c r="G13" i="2"/>
  <c r="F13" i="2"/>
  <c r="F59" i="2" s="1"/>
  <c r="E13" i="2"/>
  <c r="E59" i="2"/>
  <c r="D13" i="2"/>
  <c r="D59" i="2"/>
  <c r="C13" i="2"/>
  <c r="C59" i="2" s="1"/>
  <c r="B13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T13" i="2"/>
  <c r="BT59" i="2"/>
  <c r="BS12" i="2"/>
  <c r="CE11" i="2"/>
  <c r="CD11" i="2"/>
  <c r="CD13" i="2"/>
  <c r="CC11" i="2"/>
  <c r="CC13" i="2"/>
  <c r="CB11" i="2"/>
  <c r="CA11" i="2"/>
  <c r="BZ11" i="2"/>
  <c r="BY11" i="2"/>
  <c r="BY13" i="2"/>
  <c r="BX11" i="2"/>
  <c r="BX13" i="2"/>
  <c r="BW11" i="2"/>
  <c r="BV11" i="2"/>
  <c r="BV13" i="2"/>
  <c r="BV59" i="2"/>
  <c r="BU11" i="2"/>
  <c r="BU13" i="2"/>
  <c r="BT11" i="2"/>
  <c r="BS11" i="2"/>
  <c r="BS13" i="2"/>
  <c r="CE9" i="2"/>
  <c r="CE58" i="2"/>
  <c r="CD9" i="2"/>
  <c r="CD58" i="2"/>
  <c r="CC9" i="2"/>
  <c r="CB9" i="2"/>
  <c r="CB58" i="2"/>
  <c r="CA9" i="2"/>
  <c r="BZ9" i="2"/>
  <c r="BZ58" i="2"/>
  <c r="BY9" i="2"/>
  <c r="BX9" i="2"/>
  <c r="BX58" i="2"/>
  <c r="BW9" i="2"/>
  <c r="BW58" i="2"/>
  <c r="BV9" i="2"/>
  <c r="BU9" i="2"/>
  <c r="BT9" i="2"/>
  <c r="BT58" i="2"/>
  <c r="BS9" i="2"/>
  <c r="BS58" i="2"/>
  <c r="BA8" i="2"/>
  <c r="BA57" i="2"/>
  <c r="AZ8" i="2"/>
  <c r="AY8" i="2"/>
  <c r="AX8" i="2"/>
  <c r="AX16" i="2" s="1"/>
  <c r="AW8" i="2"/>
  <c r="AW57" i="2" s="1"/>
  <c r="AV8" i="2"/>
  <c r="AV16" i="2"/>
  <c r="AV24" i="2" s="1"/>
  <c r="AU8" i="2"/>
  <c r="AU57" i="2" s="1"/>
  <c r="AT8" i="2"/>
  <c r="AT57" i="2" s="1"/>
  <c r="AS8" i="2"/>
  <c r="AS16" i="2" s="1"/>
  <c r="AR8" i="2"/>
  <c r="AR57" i="2" s="1"/>
  <c r="AQ8" i="2"/>
  <c r="AP8" i="2"/>
  <c r="AP16" i="2" s="1"/>
  <c r="AP24" i="2" s="1"/>
  <c r="AO8" i="2"/>
  <c r="AO57" i="2"/>
  <c r="AN8" i="2"/>
  <c r="AN57" i="2" s="1"/>
  <c r="AM8" i="2"/>
  <c r="AM57" i="2" s="1"/>
  <c r="AL8" i="2"/>
  <c r="AL57" i="2"/>
  <c r="AK8" i="2"/>
  <c r="AK57" i="2"/>
  <c r="AJ8" i="2"/>
  <c r="AI8" i="2"/>
  <c r="AI57" i="2"/>
  <c r="AH8" i="2"/>
  <c r="AH57" i="2"/>
  <c r="AG8" i="2"/>
  <c r="AG57" i="2" s="1"/>
  <c r="AF8" i="2"/>
  <c r="AE8" i="2"/>
  <c r="AE57" i="2" s="1"/>
  <c r="AD8" i="2"/>
  <c r="AD57" i="2"/>
  <c r="AC8" i="2"/>
  <c r="AC16" i="2"/>
  <c r="AB8" i="2"/>
  <c r="AB16" i="2" s="1"/>
  <c r="AA8" i="2"/>
  <c r="AA57" i="2" s="1"/>
  <c r="Z8" i="2"/>
  <c r="Y8" i="2"/>
  <c r="Y57" i="2" s="1"/>
  <c r="X8" i="2"/>
  <c r="X16" i="2" s="1"/>
  <c r="W8" i="2"/>
  <c r="W57" i="2" s="1"/>
  <c r="V8" i="2"/>
  <c r="V57" i="2" s="1"/>
  <c r="U8" i="2"/>
  <c r="T8" i="2"/>
  <c r="T57" i="2" s="1"/>
  <c r="S8" i="2"/>
  <c r="S16" i="2"/>
  <c r="S24" i="2" s="1"/>
  <c r="R8" i="2"/>
  <c r="R57" i="2"/>
  <c r="Q8" i="2"/>
  <c r="P8" i="2"/>
  <c r="P57" i="2"/>
  <c r="O8" i="2"/>
  <c r="N8" i="2"/>
  <c r="M8" i="2"/>
  <c r="M16" i="2" s="1"/>
  <c r="L8" i="2"/>
  <c r="L57" i="2" s="1"/>
  <c r="K8" i="2"/>
  <c r="K57" i="2" s="1"/>
  <c r="J8" i="2"/>
  <c r="J16" i="2" s="1"/>
  <c r="I8" i="2"/>
  <c r="H8" i="2"/>
  <c r="H57" i="2" s="1"/>
  <c r="G8" i="2"/>
  <c r="F8" i="2"/>
  <c r="E8" i="2"/>
  <c r="E57" i="2"/>
  <c r="D8" i="2"/>
  <c r="C8" i="2"/>
  <c r="C57" i="2"/>
  <c r="B8" i="2"/>
  <c r="B16" i="2"/>
  <c r="CE7" i="2"/>
  <c r="CE8" i="2"/>
  <c r="CD7" i="2"/>
  <c r="CC7" i="2"/>
  <c r="CB7" i="2"/>
  <c r="CA7" i="2"/>
  <c r="CA8" i="2"/>
  <c r="BZ7" i="2"/>
  <c r="BY7" i="2"/>
  <c r="BX7" i="2"/>
  <c r="BX8" i="2"/>
  <c r="BW7" i="2"/>
  <c r="BV7" i="2"/>
  <c r="BU7" i="2"/>
  <c r="BT7" i="2"/>
  <c r="BS7" i="2"/>
  <c r="CE6" i="2"/>
  <c r="CE53" i="2"/>
  <c r="CD6" i="2"/>
  <c r="CD8" i="2"/>
  <c r="CC6" i="2"/>
  <c r="CC53" i="2"/>
  <c r="CB6" i="2"/>
  <c r="CB53" i="2"/>
  <c r="CA6" i="2"/>
  <c r="CA53" i="2"/>
  <c r="BZ6" i="2"/>
  <c r="BY6" i="2"/>
  <c r="BY53" i="2"/>
  <c r="BX6" i="2"/>
  <c r="BW6" i="2"/>
  <c r="BV6" i="2"/>
  <c r="BV8" i="2"/>
  <c r="BU6" i="2"/>
  <c r="BT6" i="2"/>
  <c r="BT53" i="2"/>
  <c r="BS6" i="2"/>
  <c r="BS8" i="2"/>
  <c r="BS57" i="2"/>
  <c r="U59" i="2"/>
  <c r="BU60" i="2"/>
  <c r="AY57" i="2"/>
  <c r="BR46" i="2"/>
  <c r="CC58" i="2"/>
  <c r="BX46" i="2"/>
  <c r="BW22" i="2"/>
  <c r="BW62" i="2"/>
  <c r="X62" i="2"/>
  <c r="X57" i="2"/>
  <c r="M59" i="2"/>
  <c r="BT60" i="2"/>
  <c r="BV58" i="2"/>
  <c r="AZ59" i="2"/>
  <c r="CE42" i="2"/>
  <c r="CE44" i="2"/>
  <c r="BR58" i="2"/>
  <c r="BR60" i="2"/>
  <c r="BY58" i="2"/>
  <c r="BW60" i="2"/>
  <c r="AV59" i="2"/>
  <c r="AN59" i="2"/>
  <c r="AO59" i="2"/>
  <c r="S62" i="2"/>
  <c r="AZ65" i="2"/>
  <c r="AZ62" i="2"/>
  <c r="AB57" i="2"/>
  <c r="D65" i="2"/>
  <c r="J65" i="2"/>
  <c r="M62" i="2"/>
  <c r="R65" i="2"/>
  <c r="N59" i="2"/>
  <c r="CB54" i="2"/>
  <c r="CA54" i="2"/>
  <c r="CA60" i="2"/>
  <c r="CC45" i="2"/>
  <c r="CC42" i="2"/>
  <c r="CC44" i="2"/>
  <c r="BV53" i="2"/>
  <c r="CE13" i="2"/>
  <c r="CB8" i="2"/>
  <c r="CB57" i="2"/>
  <c r="AF57" i="2"/>
  <c r="BR45" i="2"/>
  <c r="BZ45" i="2"/>
  <c r="BY22" i="2"/>
  <c r="BY62" i="2"/>
  <c r="BZ13" i="2"/>
  <c r="BZ59" i="2"/>
  <c r="BS45" i="2"/>
  <c r="BT22" i="2"/>
  <c r="BT62" i="2"/>
  <c r="BW13" i="2"/>
  <c r="CE59" i="2"/>
  <c r="CD45" i="2"/>
  <c r="CD42" i="2"/>
  <c r="CD44" i="2"/>
  <c r="BW45" i="2"/>
  <c r="CA13" i="2"/>
  <c r="BY42" i="2"/>
  <c r="BY44" i="2"/>
  <c r="CA58" i="2"/>
  <c r="BW53" i="2"/>
  <c r="BW8" i="2"/>
  <c r="BA16" i="2"/>
  <c r="BA24" i="2" s="1"/>
  <c r="X59" i="2"/>
  <c r="O59" i="2"/>
  <c r="AQ59" i="2"/>
  <c r="BU53" i="2"/>
  <c r="BU8" i="2"/>
  <c r="BU57" i="2"/>
  <c r="BU58" i="2"/>
  <c r="AV57" i="2"/>
  <c r="AE62" i="2"/>
  <c r="BU42" i="2"/>
  <c r="BU44" i="2"/>
  <c r="BU45" i="2"/>
  <c r="CB22" i="2"/>
  <c r="CB62" i="2"/>
  <c r="BW59" i="2"/>
  <c r="BW57" i="2"/>
  <c r="BW16" i="2"/>
  <c r="BW24" i="2"/>
  <c r="CA59" i="2"/>
  <c r="G59" i="2"/>
  <c r="P16" i="2"/>
  <c r="P61" i="2"/>
  <c r="AO65" i="2"/>
  <c r="AB65" i="2"/>
  <c r="AW65" i="2"/>
  <c r="AW59" i="2"/>
  <c r="BA61" i="2"/>
  <c r="BA65" i="2"/>
  <c r="AZ57" i="2"/>
  <c r="AZ16" i="2"/>
  <c r="AZ24" i="2" s="1"/>
  <c r="U57" i="2"/>
  <c r="U16" i="2"/>
  <c r="U61" i="2" s="1"/>
  <c r="AB59" i="2"/>
  <c r="AG65" i="2"/>
  <c r="T16" i="2"/>
  <c r="T61" i="2"/>
  <c r="AW16" i="2"/>
  <c r="AW61" i="2" s="1"/>
  <c r="T59" i="2"/>
  <c r="AF16" i="2"/>
  <c r="AF61" i="2"/>
  <c r="N57" i="2"/>
  <c r="BY65" i="2"/>
  <c r="BY59" i="2"/>
  <c r="BX45" i="2"/>
  <c r="R16" i="2"/>
  <c r="AT16" i="2"/>
  <c r="AT24" i="2" s="1"/>
  <c r="CD60" i="2"/>
  <c r="BS53" i="2"/>
  <c r="AF59" i="2"/>
  <c r="BU46" i="2"/>
  <c r="BR44" i="2"/>
  <c r="BS42" i="2"/>
  <c r="BS44" i="2"/>
  <c r="O65" i="2"/>
  <c r="CB13" i="2"/>
  <c r="BX60" i="2"/>
  <c r="CC46" i="2"/>
  <c r="Y65" i="2"/>
  <c r="BT42" i="2"/>
  <c r="BT44" i="2"/>
  <c r="CB42" i="2"/>
  <c r="CB44" i="2"/>
  <c r="H65" i="2"/>
  <c r="BY46" i="2"/>
  <c r="B57" i="2"/>
  <c r="BZ22" i="2"/>
  <c r="BZ62" i="2"/>
  <c r="BZ53" i="2"/>
  <c r="CC8" i="2"/>
  <c r="V65" i="2"/>
  <c r="BR22" i="2"/>
  <c r="BR62" i="2"/>
  <c r="AS57" i="2"/>
  <c r="AL16" i="2"/>
  <c r="AL61" i="2"/>
  <c r="BS60" i="2"/>
  <c r="CD46" i="2"/>
  <c r="K65" i="2"/>
  <c r="AQ65" i="2"/>
  <c r="BV44" i="2"/>
  <c r="BX53" i="2"/>
  <c r="BX22" i="2"/>
  <c r="BX62" i="2"/>
  <c r="CC22" i="2"/>
  <c r="CC62" i="2"/>
  <c r="BU22" i="2"/>
  <c r="CB65" i="2"/>
  <c r="CB16" i="2"/>
  <c r="CB59" i="2"/>
  <c r="CC57" i="2"/>
  <c r="BU62" i="2"/>
  <c r="BX57" i="2"/>
  <c r="AD16" i="2"/>
  <c r="AD61" i="2" s="1"/>
  <c r="S57" i="2"/>
  <c r="BT46" i="2"/>
  <c r="CB45" i="2"/>
  <c r="BZ8" i="2"/>
  <c r="AT59" i="2"/>
  <c r="BS46" i="2"/>
  <c r="BT45" i="2"/>
  <c r="AY16" i="2"/>
  <c r="AY61" i="2"/>
  <c r="B65" i="2"/>
  <c r="BW61" i="2"/>
  <c r="BZ65" i="2"/>
  <c r="BV45" i="2"/>
  <c r="CD53" i="2"/>
  <c r="BW65" i="2"/>
  <c r="P65" i="2"/>
  <c r="CA45" i="2"/>
  <c r="Y62" i="2"/>
  <c r="BT8" i="2"/>
  <c r="BT65" i="2"/>
  <c r="BY8" i="2"/>
  <c r="B59" i="2"/>
  <c r="K16" i="2"/>
  <c r="K61" i="2" s="1"/>
  <c r="AN16" i="2"/>
  <c r="AN24" i="2" s="1"/>
  <c r="E16" i="2"/>
  <c r="G16" i="2"/>
  <c r="W65" i="2"/>
  <c r="W59" i="2"/>
  <c r="AW24" i="2"/>
  <c r="I57" i="2"/>
  <c r="I16" i="2"/>
  <c r="I24" i="2" s="1"/>
  <c r="AJ16" i="2"/>
  <c r="AJ57" i="2"/>
  <c r="AC65" i="2"/>
  <c r="AC62" i="2"/>
  <c r="AU16" i="2"/>
  <c r="AU24" i="2" s="1"/>
  <c r="AU65" i="2"/>
  <c r="AU59" i="2"/>
  <c r="AY65" i="2"/>
  <c r="AQ57" i="2"/>
  <c r="AQ16" i="2"/>
  <c r="AP65" i="2"/>
  <c r="Z57" i="2"/>
  <c r="I59" i="2"/>
  <c r="I65" i="2"/>
  <c r="AK59" i="2"/>
  <c r="T65" i="2"/>
  <c r="T62" i="2"/>
  <c r="K24" i="2"/>
  <c r="AY24" i="2"/>
  <c r="G57" i="2"/>
  <c r="AS65" i="2"/>
  <c r="R61" i="2"/>
  <c r="R24" i="2"/>
  <c r="BZ57" i="2"/>
  <c r="BZ16" i="2"/>
  <c r="BT16" i="2"/>
  <c r="BT57" i="2"/>
  <c r="BY57" i="2"/>
  <c r="BY16" i="2"/>
  <c r="CB24" i="2"/>
  <c r="CB61" i="2"/>
  <c r="AJ61" i="2"/>
  <c r="K28" i="2"/>
  <c r="AQ61" i="2"/>
  <c r="AQ24" i="2"/>
  <c r="AW28" i="2"/>
  <c r="CB64" i="2"/>
  <c r="CB28" i="2"/>
  <c r="CB71" i="2"/>
  <c r="CB75" i="2"/>
  <c r="BY61" i="2"/>
  <c r="BY24" i="2"/>
  <c r="BT24" i="2"/>
  <c r="BT61" i="2"/>
  <c r="BZ24" i="2"/>
  <c r="BZ61" i="2"/>
  <c r="AQ64" i="2"/>
  <c r="BT64" i="2"/>
  <c r="BY75" i="2"/>
  <c r="BY28" i="2"/>
  <c r="BY71" i="2"/>
  <c r="BY64" i="2"/>
  <c r="BZ28" i="2"/>
  <c r="BZ71" i="2"/>
  <c r="BZ75" i="2"/>
  <c r="BZ64" i="2"/>
  <c r="CE62" i="2"/>
  <c r="CE65" i="2"/>
  <c r="BR16" i="2"/>
  <c r="BR57" i="2"/>
  <c r="BW28" i="2"/>
  <c r="BW71" i="2"/>
  <c r="BW64" i="2"/>
  <c r="BW75" i="2"/>
  <c r="CA16" i="2"/>
  <c r="CA57" i="2"/>
  <c r="BS16" i="2"/>
  <c r="BS65" i="2"/>
  <c r="BS59" i="2"/>
  <c r="BT28" i="2"/>
  <c r="BT71" i="2"/>
  <c r="BT75" i="2"/>
  <c r="CA65" i="2"/>
  <c r="CA62" i="2"/>
  <c r="BU59" i="2"/>
  <c r="BU16" i="2"/>
  <c r="BU65" i="2"/>
  <c r="BR59" i="2"/>
  <c r="BR65" i="2"/>
  <c r="BV16" i="2"/>
  <c r="BV57" i="2"/>
  <c r="AV61" i="2"/>
  <c r="CE57" i="2"/>
  <c r="CE16" i="2"/>
  <c r="CC16" i="2"/>
  <c r="CC65" i="2"/>
  <c r="CC59" i="2"/>
  <c r="CD57" i="2"/>
  <c r="CD16" i="2"/>
  <c r="CD65" i="2"/>
  <c r="CD59" i="2"/>
  <c r="BX65" i="2"/>
  <c r="BX59" i="2"/>
  <c r="BX16" i="2"/>
  <c r="BV62" i="2"/>
  <c r="BV65" i="2"/>
  <c r="T24" i="2"/>
  <c r="T75" i="2" s="1"/>
  <c r="AF24" i="2"/>
  <c r="AH16" i="2"/>
  <c r="CE61" i="2"/>
  <c r="CE24" i="2"/>
  <c r="CA61" i="2"/>
  <c r="CA24" i="2"/>
  <c r="T28" i="2"/>
  <c r="T64" i="2"/>
  <c r="CD61" i="2"/>
  <c r="CD24" i="2"/>
  <c r="BX61" i="2"/>
  <c r="BX24" i="2"/>
  <c r="BS24" i="2"/>
  <c r="BS61" i="2"/>
  <c r="CC61" i="2"/>
  <c r="CC24" i="2"/>
  <c r="BR61" i="2"/>
  <c r="BR24" i="2"/>
  <c r="AH61" i="2"/>
  <c r="BU61" i="2"/>
  <c r="BU24" i="2"/>
  <c r="AF75" i="2"/>
  <c r="BV24" i="2"/>
  <c r="BV61" i="2"/>
  <c r="BU28" i="2"/>
  <c r="BU71" i="2"/>
  <c r="BU64" i="2"/>
  <c r="BU75" i="2"/>
  <c r="CC75" i="2"/>
  <c r="CC64" i="2"/>
  <c r="CC28" i="2"/>
  <c r="CC71" i="2"/>
  <c r="BS28" i="2"/>
  <c r="BS64" i="2"/>
  <c r="BS75" i="2"/>
  <c r="CA28" i="2"/>
  <c r="CA71" i="2"/>
  <c r="CA64" i="2"/>
  <c r="CA75" i="2"/>
  <c r="BV64" i="2"/>
  <c r="BV28" i="2"/>
  <c r="BV71" i="2"/>
  <c r="BV75" i="2"/>
  <c r="BX75" i="2"/>
  <c r="BX64" i="2"/>
  <c r="BX28" i="2"/>
  <c r="BX71" i="2"/>
  <c r="BR28" i="2"/>
  <c r="BR71" i="2"/>
  <c r="BR64" i="2"/>
  <c r="BR75" i="2"/>
  <c r="CE28" i="2"/>
  <c r="CE71" i="2"/>
  <c r="CE75" i="2"/>
  <c r="CE64" i="2"/>
  <c r="CD75" i="2"/>
  <c r="CD28" i="2"/>
  <c r="CD71" i="2"/>
  <c r="CD64" i="2"/>
  <c r="B61" i="2"/>
  <c r="B24" i="2"/>
  <c r="BB24" i="2"/>
  <c r="BB64" i="2" s="1"/>
  <c r="BB61" i="2"/>
  <c r="AC24" i="2"/>
  <c r="AC28" i="2" s="1"/>
  <c r="AC61" i="2"/>
  <c r="BF16" i="2"/>
  <c r="BB59" i="2"/>
  <c r="AE16" i="2"/>
  <c r="AE24" i="2" s="1"/>
  <c r="AZ61" i="2"/>
  <c r="BD57" i="2"/>
  <c r="BI57" i="2"/>
  <c r="BI65" i="2"/>
  <c r="BN65" i="2"/>
  <c r="CG59" i="2"/>
  <c r="BJ16" i="2"/>
  <c r="BJ61" i="2" s="1"/>
  <c r="BJ59" i="2"/>
  <c r="BN59" i="2"/>
  <c r="BL57" i="2"/>
  <c r="BF61" i="2"/>
  <c r="BN57" i="2"/>
  <c r="BJ24" i="2"/>
  <c r="BJ64" i="2" s="1"/>
  <c r="CF22" i="2"/>
  <c r="BM24" i="2"/>
  <c r="CG22" i="2"/>
  <c r="CG65" i="2"/>
  <c r="BF24" i="2"/>
  <c r="BM65" i="2"/>
  <c r="BF65" i="2"/>
  <c r="CF62" i="2"/>
  <c r="CF65" i="2"/>
  <c r="CG16" i="2"/>
  <c r="CG57" i="2"/>
  <c r="CF8" i="2"/>
  <c r="CF57" i="2"/>
  <c r="BH57" i="2"/>
  <c r="BG57" i="2"/>
  <c r="CF16" i="2"/>
  <c r="BN24" i="2"/>
  <c r="BN75" i="2"/>
  <c r="BL61" i="2"/>
  <c r="BL24" i="2"/>
  <c r="BM75" i="2"/>
  <c r="CG62" i="2"/>
  <c r="BM64" i="2"/>
  <c r="BM28" i="2"/>
  <c r="CG61" i="2"/>
  <c r="CG24" i="2"/>
  <c r="BL75" i="2"/>
  <c r="BL64" i="2"/>
  <c r="BL28" i="2"/>
  <c r="CF61" i="2"/>
  <c r="CF24" i="2"/>
  <c r="BN64" i="2"/>
  <c r="CG64" i="2"/>
  <c r="CG28" i="2"/>
  <c r="CG71" i="2"/>
  <c r="CG75" i="2"/>
  <c r="CF75" i="2"/>
  <c r="CF28" i="2"/>
  <c r="CF71" i="2"/>
  <c r="CF64" i="2"/>
  <c r="BN28" i="2"/>
  <c r="AT75" i="2"/>
  <c r="AU61" i="2"/>
  <c r="AW75" i="2"/>
  <c r="AW64" i="2"/>
  <c r="AJ62" i="2"/>
  <c r="AJ24" i="2"/>
  <c r="BK16" i="2"/>
  <c r="BK57" i="2"/>
  <c r="BI59" i="2"/>
  <c r="BI16" i="2"/>
  <c r="T81" i="2"/>
  <c r="AF64" i="2"/>
  <c r="AF28" i="2"/>
  <c r="AQ75" i="2"/>
  <c r="AQ28" i="2"/>
  <c r="AN61" i="2"/>
  <c r="AT61" i="2"/>
  <c r="F57" i="2"/>
  <c r="F16" i="2"/>
  <c r="N65" i="2"/>
  <c r="N16" i="2"/>
  <c r="AA16" i="2"/>
  <c r="AA59" i="2"/>
  <c r="AA65" i="2"/>
  <c r="AB62" i="2"/>
  <c r="AH65" i="2"/>
  <c r="AH24" i="2"/>
  <c r="AH62" i="2"/>
  <c r="BC24" i="2"/>
  <c r="AY64" i="2"/>
  <c r="AY75" i="2"/>
  <c r="G61" i="2"/>
  <c r="G24" i="2"/>
  <c r="D57" i="2"/>
  <c r="D16" i="2"/>
  <c r="AN65" i="2"/>
  <c r="AN62" i="2"/>
  <c r="AV62" i="2"/>
  <c r="AV65" i="2"/>
  <c r="K81" i="2"/>
  <c r="AY28" i="2"/>
  <c r="E61" i="2"/>
  <c r="E24" i="2"/>
  <c r="AL24" i="2"/>
  <c r="O57" i="2"/>
  <c r="O16" i="2"/>
  <c r="O24" i="2" s="1"/>
  <c r="AL62" i="2"/>
  <c r="AL65" i="2"/>
  <c r="AC57" i="2"/>
  <c r="AK16" i="2"/>
  <c r="AR16" i="2"/>
  <c r="AO16" i="2"/>
  <c r="Z62" i="2"/>
  <c r="BG65" i="2"/>
  <c r="BG59" i="2"/>
  <c r="V16" i="2"/>
  <c r="V24" i="2" s="1"/>
  <c r="V75" i="2" s="1"/>
  <c r="AR59" i="2"/>
  <c r="G65" i="2"/>
  <c r="J59" i="2"/>
  <c r="Q57" i="2"/>
  <c r="E65" i="2"/>
  <c r="AJ65" i="2"/>
  <c r="BC59" i="2"/>
  <c r="BC65" i="2"/>
  <c r="N61" i="2"/>
  <c r="N24" i="2"/>
  <c r="AH64" i="2"/>
  <c r="AH75" i="2"/>
  <c r="AH28" i="2"/>
  <c r="AJ64" i="2"/>
  <c r="AJ75" i="2"/>
  <c r="AJ28" i="2"/>
  <c r="AK24" i="2"/>
  <c r="AK64" i="2" s="1"/>
  <c r="AK61" i="2"/>
  <c r="E64" i="2"/>
  <c r="E75" i="2"/>
  <c r="E28" i="2"/>
  <c r="F61" i="2"/>
  <c r="F24" i="2"/>
  <c r="BG75" i="2"/>
  <c r="AR61" i="2"/>
  <c r="AR24" i="2"/>
  <c r="AO61" i="2"/>
  <c r="AO24" i="2"/>
  <c r="D24" i="2"/>
  <c r="D61" i="2"/>
  <c r="G75" i="2"/>
  <c r="G28" i="2"/>
  <c r="G64" i="2"/>
  <c r="AA61" i="2"/>
  <c r="AA24" i="2"/>
  <c r="AA75" i="2" s="1"/>
  <c r="BK61" i="2"/>
  <c r="BK24" i="2"/>
  <c r="D75" i="2"/>
  <c r="D28" i="2"/>
  <c r="D64" i="2"/>
  <c r="AR75" i="2"/>
  <c r="AR64" i="2"/>
  <c r="AR28" i="2"/>
  <c r="BK28" i="2"/>
  <c r="BK75" i="2"/>
  <c r="BK64" i="2"/>
  <c r="AA64" i="2"/>
  <c r="AA28" i="2"/>
  <c r="G82" i="2"/>
  <c r="G81" i="2"/>
  <c r="F75" i="2"/>
  <c r="F64" i="2"/>
  <c r="F28" i="2"/>
  <c r="F81" i="2" s="1"/>
  <c r="O75" i="2"/>
  <c r="N28" i="2"/>
  <c r="N82" i="2" s="1"/>
  <c r="N64" i="2"/>
  <c r="N75" i="2"/>
  <c r="F82" i="2"/>
  <c r="BN71" i="2"/>
  <c r="N81" i="2"/>
  <c r="AP75" i="2" l="1"/>
  <c r="AP28" i="2"/>
  <c r="AP64" i="2"/>
  <c r="AL64" i="2"/>
  <c r="AL75" i="2"/>
  <c r="AL28" i="2"/>
  <c r="BC75" i="2"/>
  <c r="BC64" i="2"/>
  <c r="BC28" i="2"/>
  <c r="M24" i="2"/>
  <c r="M61" i="2"/>
  <c r="S28" i="2"/>
  <c r="S75" i="2"/>
  <c r="S64" i="2"/>
  <c r="AX61" i="2"/>
  <c r="AX24" i="2"/>
  <c r="BG64" i="2"/>
  <c r="BG28" i="2"/>
  <c r="D82" i="2"/>
  <c r="D81" i="2"/>
  <c r="G71" i="2"/>
  <c r="AP61" i="2"/>
  <c r="AU75" i="2"/>
  <c r="AU64" i="2"/>
  <c r="AU28" i="2"/>
  <c r="AB61" i="2"/>
  <c r="AB24" i="2"/>
  <c r="AS24" i="2"/>
  <c r="AS61" i="2"/>
  <c r="BH61" i="2"/>
  <c r="BH24" i="2"/>
  <c r="R75" i="2"/>
  <c r="R64" i="2"/>
  <c r="R28" i="2"/>
  <c r="BF28" i="2"/>
  <c r="BF75" i="2"/>
  <c r="BF64" i="2"/>
  <c r="AC75" i="2"/>
  <c r="AC64" i="2"/>
  <c r="BA64" i="2"/>
  <c r="BA75" i="2"/>
  <c r="BA28" i="2"/>
  <c r="BI24" i="2"/>
  <c r="BI61" i="2"/>
  <c r="AI61" i="2"/>
  <c r="AI24" i="2"/>
  <c r="AO75" i="2"/>
  <c r="AO64" i="2"/>
  <c r="AO28" i="2"/>
  <c r="AR71" i="2" s="1"/>
  <c r="E81" i="2"/>
  <c r="E82" i="2"/>
  <c r="V64" i="2"/>
  <c r="V28" i="2"/>
  <c r="K64" i="2"/>
  <c r="K75" i="2"/>
  <c r="AT64" i="2"/>
  <c r="AT28" i="2"/>
  <c r="AW71" i="2" s="1"/>
  <c r="AZ75" i="2"/>
  <c r="AZ28" i="2"/>
  <c r="BC71" i="2" s="1"/>
  <c r="AZ64" i="2"/>
  <c r="BD61" i="2"/>
  <c r="BD24" i="2"/>
  <c r="B28" i="2"/>
  <c r="B64" i="2"/>
  <c r="B75" i="2"/>
  <c r="K82" i="2"/>
  <c r="AN64" i="2"/>
  <c r="AN28" i="2"/>
  <c r="AN75" i="2"/>
  <c r="J24" i="2"/>
  <c r="J61" i="2"/>
  <c r="AV64" i="2"/>
  <c r="AV75" i="2"/>
  <c r="AV28" i="2"/>
  <c r="BE75" i="2"/>
  <c r="BE64" i="2"/>
  <c r="BE28" i="2"/>
  <c r="O28" i="2"/>
  <c r="O64" i="2"/>
  <c r="AE75" i="2"/>
  <c r="AE28" i="2"/>
  <c r="AE64" i="2"/>
  <c r="I28" i="2"/>
  <c r="I75" i="2"/>
  <c r="I64" i="2"/>
  <c r="X24" i="2"/>
  <c r="X61" i="2"/>
  <c r="AK75" i="2"/>
  <c r="V61" i="2"/>
  <c r="AX59" i="2"/>
  <c r="AM65" i="2"/>
  <c r="BB28" i="2"/>
  <c r="S61" i="2"/>
  <c r="AD24" i="2"/>
  <c r="AG16" i="2"/>
  <c r="AK28" i="2"/>
  <c r="Z65" i="2"/>
  <c r="AE61" i="2"/>
  <c r="BG61" i="2"/>
  <c r="BJ28" i="2"/>
  <c r="BM71" i="2" s="1"/>
  <c r="BB75" i="2"/>
  <c r="W16" i="2"/>
  <c r="Y16" i="2"/>
  <c r="U24" i="2"/>
  <c r="F65" i="2"/>
  <c r="J57" i="2"/>
  <c r="O61" i="2"/>
  <c r="M57" i="2"/>
  <c r="H16" i="2"/>
  <c r="C16" i="2"/>
  <c r="S59" i="2"/>
  <c r="AM16" i="2"/>
  <c r="AP57" i="2"/>
  <c r="BO16" i="2"/>
  <c r="C65" i="2"/>
  <c r="BJ75" i="2"/>
  <c r="P24" i="2"/>
  <c r="L65" i="2"/>
  <c r="AI65" i="2"/>
  <c r="I61" i="2"/>
  <c r="L16" i="2"/>
  <c r="U65" i="2"/>
  <c r="Q65" i="2"/>
  <c r="AI59" i="2"/>
  <c r="Q16" i="2"/>
  <c r="Z16" i="2"/>
  <c r="AT65" i="2"/>
  <c r="AX57" i="2"/>
  <c r="AM24" i="2" l="1"/>
  <c r="AM61" i="2"/>
  <c r="U64" i="2"/>
  <c r="U75" i="2"/>
  <c r="U28" i="2"/>
  <c r="BI64" i="2"/>
  <c r="BI75" i="2"/>
  <c r="BI28" i="2"/>
  <c r="BL71" i="2" s="1"/>
  <c r="BB71" i="2"/>
  <c r="AS75" i="2"/>
  <c r="AS28" i="2"/>
  <c r="AS64" i="2"/>
  <c r="V71" i="2"/>
  <c r="S82" i="2"/>
  <c r="S81" i="2"/>
  <c r="AG61" i="2"/>
  <c r="AG24" i="2"/>
  <c r="Z24" i="2"/>
  <c r="Z61" i="2"/>
  <c r="AD28" i="2"/>
  <c r="AF71" i="2" s="1"/>
  <c r="AD64" i="2"/>
  <c r="AD75" i="2"/>
  <c r="O81" i="2"/>
  <c r="O82" i="2"/>
  <c r="J64" i="2"/>
  <c r="J75" i="2"/>
  <c r="J28" i="2"/>
  <c r="B82" i="2"/>
  <c r="B81" i="2"/>
  <c r="AB64" i="2"/>
  <c r="AB28" i="2"/>
  <c r="AB75" i="2"/>
  <c r="Q61" i="2"/>
  <c r="Q24" i="2"/>
  <c r="P75" i="2"/>
  <c r="P28" i="2"/>
  <c r="P64" i="2"/>
  <c r="H61" i="2"/>
  <c r="H24" i="2"/>
  <c r="BH71" i="2"/>
  <c r="R81" i="2"/>
  <c r="R82" i="2"/>
  <c r="M75" i="2"/>
  <c r="M28" i="2"/>
  <c r="M64" i="2"/>
  <c r="L24" i="2"/>
  <c r="L61" i="2"/>
  <c r="W61" i="2"/>
  <c r="W24" i="2"/>
  <c r="BD75" i="2"/>
  <c r="BD64" i="2"/>
  <c r="BD28" i="2"/>
  <c r="BG71" i="2" s="1"/>
  <c r="Y24" i="2"/>
  <c r="Y61" i="2"/>
  <c r="C24" i="2"/>
  <c r="C61" i="2"/>
  <c r="X28" i="2"/>
  <c r="X64" i="2"/>
  <c r="X75" i="2"/>
  <c r="AQ71" i="2"/>
  <c r="I81" i="2"/>
  <c r="I82" i="2"/>
  <c r="AI28" i="2"/>
  <c r="AL71" i="2" s="1"/>
  <c r="AI75" i="2"/>
  <c r="AI64" i="2"/>
  <c r="AX75" i="2"/>
  <c r="AX64" i="2"/>
  <c r="AX28" i="2"/>
  <c r="AY71" i="2" s="1"/>
  <c r="BF71" i="2"/>
  <c r="BO24" i="2"/>
  <c r="BO61" i="2"/>
  <c r="BH75" i="2"/>
  <c r="BH64" i="2"/>
  <c r="BH28" i="2"/>
  <c r="BK71" i="2" s="1"/>
  <c r="Q28" i="2" l="1"/>
  <c r="Q64" i="2"/>
  <c r="Q75" i="2"/>
  <c r="AU71" i="2"/>
  <c r="AT71" i="2"/>
  <c r="AV71" i="2"/>
  <c r="C75" i="2"/>
  <c r="C28" i="2"/>
  <c r="C64" i="2"/>
  <c r="L28" i="2"/>
  <c r="L75" i="2"/>
  <c r="L64" i="2"/>
  <c r="X71" i="2"/>
  <c r="Y28" i="2"/>
  <c r="Y64" i="2"/>
  <c r="Y75" i="2"/>
  <c r="H64" i="2"/>
  <c r="H75" i="2"/>
  <c r="H28" i="2"/>
  <c r="AE71" i="2"/>
  <c r="AD71" i="2"/>
  <c r="Z28" i="2"/>
  <c r="Z64" i="2"/>
  <c r="Z75" i="2"/>
  <c r="BE71" i="2"/>
  <c r="AX71" i="2"/>
  <c r="AG28" i="2"/>
  <c r="AG75" i="2"/>
  <c r="AG64" i="2"/>
  <c r="M82" i="2"/>
  <c r="P71" i="2"/>
  <c r="M81" i="2"/>
  <c r="W75" i="2"/>
  <c r="W64" i="2"/>
  <c r="W28" i="2"/>
  <c r="W71" i="2" s="1"/>
  <c r="BI71" i="2"/>
  <c r="P81" i="2"/>
  <c r="P82" i="2"/>
  <c r="BD71" i="2"/>
  <c r="BO75" i="2"/>
  <c r="BO28" i="2"/>
  <c r="BO71" i="2" s="1"/>
  <c r="BO64" i="2"/>
  <c r="J81" i="2"/>
  <c r="J82" i="2"/>
  <c r="BA71" i="2"/>
  <c r="AZ71" i="2"/>
  <c r="AA71" i="2"/>
  <c r="BJ71" i="2"/>
  <c r="AM75" i="2"/>
  <c r="AM64" i="2"/>
  <c r="AM28" i="2"/>
  <c r="AB71" i="2" l="1"/>
  <c r="Z71" i="2"/>
  <c r="AJ71" i="2"/>
  <c r="AI71" i="2"/>
  <c r="AH71" i="2"/>
  <c r="J71" i="2"/>
  <c r="K71" i="2"/>
  <c r="H82" i="2"/>
  <c r="H81" i="2"/>
  <c r="H71" i="2"/>
  <c r="AP71" i="2"/>
  <c r="AM71" i="2"/>
  <c r="AN71" i="2"/>
  <c r="O71" i="2"/>
  <c r="L81" i="2"/>
  <c r="L82" i="2"/>
  <c r="N71" i="2"/>
  <c r="L71" i="2"/>
  <c r="Q81" i="2"/>
  <c r="T71" i="2"/>
  <c r="Q82" i="2"/>
  <c r="S71" i="2"/>
  <c r="F71" i="2"/>
  <c r="C82" i="2"/>
  <c r="C81" i="2"/>
  <c r="R71" i="2"/>
</calcChain>
</file>

<file path=xl/sharedStrings.xml><?xml version="1.0" encoding="utf-8"?>
<sst xmlns="http://schemas.openxmlformats.org/spreadsheetml/2006/main" count="241" uniqueCount="138">
  <si>
    <t>-</t>
  </si>
  <si>
    <t>P&amp;L, MSEK</t>
  </si>
  <si>
    <t>Interest income</t>
  </si>
  <si>
    <t>Interest expenses</t>
  </si>
  <si>
    <t>Net interest income</t>
  </si>
  <si>
    <t>Net result of financial transactions</t>
  </si>
  <si>
    <t>Other operating income</t>
  </si>
  <si>
    <t>Total income</t>
  </si>
  <si>
    <t>Other operating expenses</t>
  </si>
  <si>
    <t>Net credit losses</t>
  </si>
  <si>
    <t>Net profit</t>
  </si>
  <si>
    <t>Account data</t>
  </si>
  <si>
    <t>Deposits, MSEK</t>
  </si>
  <si>
    <t>Lending, MSEK</t>
  </si>
  <si>
    <t>Net deposits, MSEK</t>
  </si>
  <si>
    <t>Credit losses / lending</t>
  </si>
  <si>
    <t>Trading data</t>
  </si>
  <si>
    <t>Number of trades</t>
  </si>
  <si>
    <t>Trading days</t>
  </si>
  <si>
    <t>Net interest income / Savings capital</t>
  </si>
  <si>
    <t>Other income /  Savings Capital</t>
  </si>
  <si>
    <t>Operating margin</t>
  </si>
  <si>
    <t>Employee data</t>
  </si>
  <si>
    <t>Other financial data</t>
  </si>
  <si>
    <t>Tax rate</t>
  </si>
  <si>
    <t>Equity, MSEK</t>
  </si>
  <si>
    <t>Share data</t>
  </si>
  <si>
    <t>Dividend per share, SEK</t>
  </si>
  <si>
    <t>Number of outstanding shares</t>
  </si>
  <si>
    <t>Market capitalisation, tSEK</t>
  </si>
  <si>
    <t>Average number of shares before dilution</t>
  </si>
  <si>
    <t>Average number of shares after dilution</t>
  </si>
  <si>
    <t>Basic earnings per share before dilution, SEK</t>
  </si>
  <si>
    <t>Basic earnings per share after dilution, SEK</t>
  </si>
  <si>
    <t>Share price, SEK</t>
  </si>
  <si>
    <t>Capital adequacy ratio (Basel II)</t>
  </si>
  <si>
    <t>Q2 2007</t>
  </si>
  <si>
    <t>Q1 2007</t>
  </si>
  <si>
    <t>Q4 2006</t>
  </si>
  <si>
    <t>Capital adequacy ratio %</t>
  </si>
  <si>
    <t>Q3 2006</t>
  </si>
  <si>
    <t>Q2 2006</t>
  </si>
  <si>
    <t>Q1 2006</t>
  </si>
  <si>
    <t>Q4 2005</t>
  </si>
  <si>
    <t>Q3 2005</t>
  </si>
  <si>
    <t>Q2 2005</t>
  </si>
  <si>
    <t>Q1 2005</t>
  </si>
  <si>
    <t>Q4 2004</t>
  </si>
  <si>
    <t>Q3 2007</t>
  </si>
  <si>
    <t>Q3 2004</t>
  </si>
  <si>
    <t>Q2 2004</t>
  </si>
  <si>
    <t>Q1 2004</t>
  </si>
  <si>
    <t>Q4 2003</t>
  </si>
  <si>
    <t>Q3 2003</t>
  </si>
  <si>
    <t>Q2 2003</t>
  </si>
  <si>
    <t>Q1 2003</t>
  </si>
  <si>
    <t>Lending / Deposits</t>
  </si>
  <si>
    <t>Total expenses</t>
  </si>
  <si>
    <t>Pre-tax profit</t>
  </si>
  <si>
    <t>Taxes</t>
  </si>
  <si>
    <t>Q4 2007</t>
  </si>
  <si>
    <t>Q1 2008</t>
  </si>
  <si>
    <t>Q2 2008</t>
  </si>
  <si>
    <t>Q3 2008</t>
  </si>
  <si>
    <t>Q4 2008</t>
  </si>
  <si>
    <t>Q1 2009</t>
  </si>
  <si>
    <t>Number of full-time employees at end of period</t>
  </si>
  <si>
    <t>Q2 2009</t>
  </si>
  <si>
    <t>Q3 2009</t>
  </si>
  <si>
    <t>Q4 2009</t>
  </si>
  <si>
    <t>Q1 2010</t>
  </si>
  <si>
    <t>Commission income</t>
  </si>
  <si>
    <t>Commission expenses</t>
  </si>
  <si>
    <t>Net commission income</t>
  </si>
  <si>
    <t>General administrative expenses</t>
  </si>
  <si>
    <t>Key figures - Group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</si>
  <si>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</si>
  <si>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</si>
  <si>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</si>
  <si>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</si>
  <si>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</si>
  <si>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</si>
  <si>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</si>
  <si>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</si>
  <si>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</si>
  <si>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</si>
  <si>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</si>
  <si>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</si>
  <si>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Total savings capital, MSEK</t>
  </si>
  <si>
    <t>Average account value, SEK</t>
  </si>
  <si>
    <t>Average yearly income per account, SEK</t>
  </si>
  <si>
    <t>Average yearly operating expenses per account, SEK</t>
  </si>
  <si>
    <t xml:space="preserve">Annualised operating profit per account, SEK </t>
  </si>
  <si>
    <t>Net deposits / Total savings capital</t>
  </si>
  <si>
    <t>Q2 2013</t>
  </si>
  <si>
    <t>Q3 2013</t>
  </si>
  <si>
    <t>Depreciation and amortization</t>
  </si>
  <si>
    <t>Q4 2013</t>
  </si>
  <si>
    <t>Number of active customers</t>
  </si>
  <si>
    <t>Number of active accounts</t>
  </si>
  <si>
    <t>Q1 2014</t>
  </si>
  <si>
    <t>Q2 2014</t>
  </si>
  <si>
    <t>Q3 2014</t>
  </si>
  <si>
    <t>Q4 2014</t>
  </si>
  <si>
    <t>Q1 2015</t>
  </si>
  <si>
    <t>Net commission income / Savings capital</t>
  </si>
  <si>
    <t xml:space="preserve">P/L ratios </t>
  </si>
  <si>
    <t>Total income / Savings Capital</t>
  </si>
  <si>
    <t xml:space="preserve">Expenses excl credit losses / Savings Capital </t>
  </si>
  <si>
    <t>Cost coverage (Non-transaction commission income / expenses</t>
  </si>
  <si>
    <t>Q2 2015</t>
  </si>
  <si>
    <t xml:space="preserve">   whereof non trading related commission income</t>
  </si>
  <si>
    <t>Return on equity, annual</t>
  </si>
  <si>
    <t xml:space="preserve">  whereof cross border trades </t>
  </si>
  <si>
    <t xml:space="preserve">  whereof non trading related commission income</t>
  </si>
  <si>
    <t>Q3 2015</t>
  </si>
  <si>
    <t>Q4 2015</t>
  </si>
  <si>
    <t>Net savings SEK billion</t>
  </si>
  <si>
    <t>Q1 2016</t>
  </si>
  <si>
    <t>Traded value (cash market) MSEK</t>
  </si>
  <si>
    <t>Q2 2016</t>
  </si>
  <si>
    <t>Please note: A transfer of the resolution fee has been made. It is now reported as interest expenses and has been moved from General administrative expenses. The historical numbers have also been adjusted.</t>
  </si>
  <si>
    <t>Total Capital ratio, consolidated situation</t>
  </si>
  <si>
    <t>Daily Average traded value (cash market) MSEK</t>
  </si>
  <si>
    <t>Q3 2016</t>
  </si>
  <si>
    <t>Q4 2016</t>
  </si>
  <si>
    <t>Daily Average commission, MSEK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</si>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</sst>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#,##0.0000"/>
    <numFmt numFmtId="168" formatCode="_-* #,##0.0_-;\-* #,##0.0_-;_-* &quot;-&quot;??_-;_-@_-"/>
    <numFmt numFmtId="169" formatCode="_-* #,##0_-;\-* #,##0_-;_-* &quot;-&quot;??_-;_-@_-"/>
  </numFmts>
  <fonts count="25" x14ac:knownFonts="1">
    <font>
      <sz val="10"/>
      <name val="Arial"/>
    </font>
    <font>
      <sz val="10"/>
      <name val="Arial"/>
    </font>
    <font>
      <sz val="10"/>
      <name val="Helvetica"/>
    </font>
    <font>
      <sz val="8"/>
      <name val="Helvetica"/>
    </font>
    <font>
      <sz val="9"/>
      <name val="Helvetica"/>
    </font>
    <font>
      <b/>
      <sz val="10"/>
      <name val="Helvetica"/>
    </font>
    <font>
      <sz val="9"/>
      <color indexed="63"/>
      <name val="Helvetica"/>
    </font>
    <font>
      <b/>
      <sz val="9"/>
      <name val="Helvetica"/>
    </font>
    <font>
      <i/>
      <sz val="9"/>
      <name val="Helvetica"/>
    </font>
    <font>
      <i/>
      <sz val="9"/>
      <color indexed="63"/>
      <name val="Helvetica"/>
    </font>
    <font>
      <i/>
      <sz val="10"/>
      <name val="Helvetica"/>
    </font>
    <font>
      <u/>
      <sz val="9"/>
      <name val="Helvetica"/>
    </font>
    <font>
      <u/>
      <sz val="9"/>
      <color indexed="63"/>
      <name val="Helvetica"/>
    </font>
    <font>
      <u val="singleAccounting"/>
      <sz val="9"/>
      <color indexed="63"/>
      <name val="Helvetica"/>
    </font>
    <font>
      <u val="singleAccounting"/>
      <sz val="9"/>
      <name val="Helvetica"/>
    </font>
    <font>
      <sz val="9"/>
      <color indexed="10"/>
      <name val="Helvetica"/>
    </font>
    <font>
      <sz val="10"/>
      <color rgb="FFFF0000"/>
      <name val="Helvetica"/>
    </font>
    <font>
      <b/>
      <sz val="9"/>
      <color theme="0"/>
      <name val="Helvetica"/>
    </font>
    <font>
      <sz val="10"/>
      <color theme="0"/>
      <name val="Helvetica"/>
    </font>
    <font>
      <sz val="9"/>
      <color rgb="FFFF0000"/>
      <name val="Helvetica"/>
    </font>
    <font>
      <b/>
      <sz val="10"/>
      <color rgb="FF92D050"/>
      <name val="Helvetica"/>
    </font>
    <font>
      <sz val="9"/>
      <color rgb="FF92D050"/>
      <name val="Helvetica"/>
    </font>
    <font>
      <sz val="9"/>
      <color rgb="FFFFC000"/>
      <name val="Helvetica"/>
    </font>
    <font>
      <b/>
      <sz val="10"/>
      <color rgb="FFFF0000"/>
      <name val="Helvetica"/>
    </font>
    <font>
      <b/>
      <sz val="10"/>
      <color rgb="FFFFC000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8232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0" xfId="0" applyFont="1" applyFill="1"/>
    <xf numFmtId="0" fontId="16" fillId="2" borderId="0" xfId="0" applyFont="1" applyFill="1"/>
    <xf numFmtId="10" fontId="16" fillId="2" borderId="0" xfId="2" applyNumberFormat="1" applyFont="1" applyFill="1"/>
    <xf numFmtId="0" fontId="3" fillId="2" borderId="0" xfId="0" applyFont="1" applyFill="1" applyAlignment="1">
      <alignment wrapText="1"/>
    </xf>
    <xf numFmtId="0" fontId="17" fillId="3" borderId="0" xfId="0" applyFont="1" applyFill="1" applyBorder="1"/>
    <xf numFmtId="14" fontId="17" fillId="3" borderId="0" xfId="0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/>
    </xf>
    <xf numFmtId="14" fontId="17" fillId="3" borderId="2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2" xfId="0" quotePrefix="1" applyNumberFormat="1" applyFont="1" applyFill="1" applyBorder="1" applyAlignment="1">
      <alignment horizontal="center"/>
    </xf>
    <xf numFmtId="0" fontId="17" fillId="3" borderId="3" xfId="0" quotePrefix="1" applyNumberFormat="1" applyFont="1" applyFill="1" applyBorder="1" applyAlignment="1">
      <alignment horizontal="center"/>
    </xf>
    <xf numFmtId="0" fontId="18" fillId="3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4" fillId="0" borderId="4" xfId="0" applyFont="1" applyFill="1" applyBorder="1"/>
    <xf numFmtId="0" fontId="19" fillId="0" borderId="0" xfId="0" applyFont="1" applyFill="1" applyBorder="1"/>
    <xf numFmtId="0" fontId="19" fillId="0" borderId="4" xfId="0" applyFont="1" applyFill="1" applyBorder="1"/>
    <xf numFmtId="0" fontId="4" fillId="0" borderId="5" xfId="0" applyFont="1" applyFill="1" applyBorder="1"/>
    <xf numFmtId="0" fontId="2" fillId="0" borderId="0" xfId="0" applyFont="1"/>
    <xf numFmtId="0" fontId="5" fillId="0" borderId="0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20" fillId="0" borderId="4" xfId="0" applyFont="1" applyFill="1" applyBorder="1"/>
    <xf numFmtId="0" fontId="21" fillId="0" borderId="4" xfId="0" applyFont="1" applyFill="1" applyBorder="1"/>
    <xf numFmtId="164" fontId="6" fillId="0" borderId="0" xfId="0" applyNumberFormat="1" applyFont="1" applyFill="1" applyBorder="1"/>
    <xf numFmtId="3" fontId="4" fillId="0" borderId="0" xfId="0" applyNumberFormat="1" applyFont="1" applyFill="1"/>
    <xf numFmtId="3" fontId="6" fillId="0" borderId="0" xfId="0" applyNumberFormat="1" applyFont="1" applyFill="1" applyBorder="1"/>
    <xf numFmtId="3" fontId="6" fillId="0" borderId="4" xfId="0" applyNumberFormat="1" applyFont="1" applyFill="1" applyBorder="1"/>
    <xf numFmtId="3" fontId="4" fillId="0" borderId="0" xfId="0" applyNumberFormat="1" applyFont="1" applyFill="1" applyBorder="1"/>
    <xf numFmtId="165" fontId="6" fillId="0" borderId="4" xfId="0" applyNumberFormat="1" applyFont="1" applyFill="1" applyBorder="1"/>
    <xf numFmtId="3" fontId="4" fillId="0" borderId="4" xfId="0" applyNumberFormat="1" applyFont="1" applyFill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64" fontId="2" fillId="0" borderId="0" xfId="0" applyNumberFormat="1" applyFont="1"/>
    <xf numFmtId="0" fontId="6" fillId="0" borderId="0" xfId="0" applyFont="1" applyFill="1" applyBorder="1"/>
    <xf numFmtId="165" fontId="4" fillId="0" borderId="4" xfId="0" applyNumberFormat="1" applyFont="1" applyFill="1" applyBorder="1"/>
    <xf numFmtId="3" fontId="7" fillId="0" borderId="0" xfId="0" applyNumberFormat="1" applyFont="1" applyFill="1"/>
    <xf numFmtId="3" fontId="7" fillId="0" borderId="4" xfId="0" applyNumberFormat="1" applyFont="1" applyFill="1" applyBorder="1"/>
    <xf numFmtId="3" fontId="7" fillId="0" borderId="0" xfId="0" applyNumberFormat="1" applyFont="1" applyFill="1" applyBorder="1"/>
    <xf numFmtId="1" fontId="7" fillId="0" borderId="4" xfId="0" applyNumberFormat="1" applyFont="1" applyFill="1" applyBorder="1"/>
    <xf numFmtId="1" fontId="7" fillId="0" borderId="5" xfId="0" applyNumberFormat="1" applyFont="1" applyFill="1" applyBorder="1"/>
    <xf numFmtId="0" fontId="8" fillId="0" borderId="0" xfId="0" applyFont="1" applyFill="1" applyBorder="1"/>
    <xf numFmtId="3" fontId="8" fillId="0" borderId="0" xfId="0" applyNumberFormat="1" applyFont="1" applyFill="1"/>
    <xf numFmtId="3" fontId="9" fillId="0" borderId="0" xfId="0" applyNumberFormat="1" applyFont="1" applyFill="1" applyBorder="1"/>
    <xf numFmtId="3" fontId="9" fillId="0" borderId="4" xfId="0" applyNumberFormat="1" applyFont="1" applyFill="1" applyBorder="1"/>
    <xf numFmtId="3" fontId="8" fillId="0" borderId="0" xfId="0" applyNumberFormat="1" applyFont="1" applyFill="1" applyBorder="1"/>
    <xf numFmtId="3" fontId="8" fillId="0" borderId="4" xfId="0" applyNumberFormat="1" applyFont="1" applyFill="1" applyBorder="1"/>
    <xf numFmtId="0" fontId="10" fillId="0" borderId="0" xfId="0" applyFont="1"/>
    <xf numFmtId="3" fontId="19" fillId="0" borderId="0" xfId="0" applyNumberFormat="1" applyFont="1" applyFill="1" applyBorder="1"/>
    <xf numFmtId="3" fontId="19" fillId="0" borderId="4" xfId="0" applyNumberFormat="1" applyFont="1" applyFill="1" applyBorder="1"/>
    <xf numFmtId="3" fontId="22" fillId="0" borderId="0" xfId="0" applyNumberFormat="1" applyFont="1" applyFill="1" applyBorder="1"/>
    <xf numFmtId="164" fontId="19" fillId="0" borderId="4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5" fillId="0" borderId="0" xfId="0" applyFont="1"/>
    <xf numFmtId="3" fontId="5" fillId="0" borderId="0" xfId="0" applyNumberFormat="1" applyFont="1" applyFill="1" applyBorder="1"/>
    <xf numFmtId="3" fontId="5" fillId="0" borderId="4" xfId="0" applyNumberFormat="1" applyFont="1" applyFill="1" applyBorder="1"/>
    <xf numFmtId="1" fontId="5" fillId="0" borderId="4" xfId="0" applyNumberFormat="1" applyFont="1" applyFill="1" applyBorder="1"/>
    <xf numFmtId="1" fontId="5" fillId="0" borderId="5" xfId="0" applyNumberFormat="1" applyFont="1" applyFill="1" applyBorder="1"/>
    <xf numFmtId="3" fontId="21" fillId="0" borderId="0" xfId="0" applyNumberFormat="1" applyFont="1" applyFill="1" applyBorder="1"/>
    <xf numFmtId="3" fontId="21" fillId="0" borderId="4" xfId="0" applyNumberFormat="1" applyFont="1" applyFill="1" applyBorder="1"/>
    <xf numFmtId="164" fontId="4" fillId="0" borderId="0" xfId="0" applyNumberFormat="1" applyFont="1" applyFill="1"/>
    <xf numFmtId="0" fontId="6" fillId="0" borderId="4" xfId="0" applyFont="1" applyFill="1" applyBorder="1"/>
    <xf numFmtId="0" fontId="22" fillId="0" borderId="0" xfId="0" applyFont="1" applyFill="1" applyBorder="1"/>
    <xf numFmtId="3" fontId="6" fillId="0" borderId="0" xfId="0" applyNumberFormat="1" applyFont="1" applyFill="1"/>
    <xf numFmtId="3" fontId="2" fillId="0" borderId="0" xfId="0" applyNumberFormat="1" applyFont="1" applyFill="1" applyBorder="1"/>
    <xf numFmtId="3" fontId="2" fillId="0" borderId="4" xfId="0" applyNumberFormat="1" applyFont="1" applyFill="1" applyBorder="1"/>
    <xf numFmtId="169" fontId="6" fillId="0" borderId="4" xfId="1" applyNumberFormat="1" applyFont="1" applyFill="1" applyBorder="1"/>
    <xf numFmtId="169" fontId="4" fillId="0" borderId="5" xfId="1" applyNumberFormat="1" applyFont="1" applyFill="1" applyBorder="1"/>
    <xf numFmtId="169" fontId="6" fillId="0" borderId="5" xfId="1" applyNumberFormat="1" applyFont="1" applyFill="1" applyBorder="1"/>
    <xf numFmtId="169" fontId="4" fillId="0" borderId="4" xfId="1" applyNumberFormat="1" applyFont="1" applyFill="1" applyBorder="1"/>
    <xf numFmtId="3" fontId="2" fillId="0" borderId="0" xfId="0" applyNumberFormat="1" applyFont="1"/>
    <xf numFmtId="0" fontId="6" fillId="0" borderId="0" xfId="0" applyFont="1" applyFill="1"/>
    <xf numFmtId="3" fontId="4" fillId="0" borderId="0" xfId="1" applyNumberFormat="1" applyFont="1" applyFill="1"/>
    <xf numFmtId="3" fontId="6" fillId="0" borderId="0" xfId="1" applyNumberFormat="1" applyFont="1" applyFill="1"/>
    <xf numFmtId="165" fontId="4" fillId="0" borderId="0" xfId="0" applyNumberFormat="1" applyFont="1" applyFill="1"/>
    <xf numFmtId="164" fontId="4" fillId="0" borderId="5" xfId="0" applyNumberFormat="1" applyFont="1" applyFill="1" applyBorder="1"/>
    <xf numFmtId="164" fontId="4" fillId="0" borderId="4" xfId="0" applyNumberFormat="1" applyFont="1" applyFill="1" applyBorder="1"/>
    <xf numFmtId="0" fontId="2" fillId="0" borderId="0" xfId="0" applyFont="1" applyFill="1"/>
    <xf numFmtId="169" fontId="2" fillId="0" borderId="0" xfId="0" applyNumberFormat="1" applyFont="1"/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4" fillId="0" borderId="5" xfId="0" applyNumberFormat="1" applyFont="1" applyFill="1" applyBorder="1"/>
    <xf numFmtId="165" fontId="6" fillId="0" borderId="0" xfId="0" applyNumberFormat="1" applyFont="1" applyFill="1"/>
    <xf numFmtId="165" fontId="4" fillId="0" borderId="0" xfId="0" applyNumberFormat="1" applyFont="1" applyFill="1" applyBorder="1"/>
    <xf numFmtId="168" fontId="6" fillId="0" borderId="4" xfId="1" applyNumberFormat="1" applyFont="1" applyFill="1" applyBorder="1"/>
    <xf numFmtId="168" fontId="4" fillId="0" borderId="5" xfId="1" applyNumberFormat="1" applyFont="1" applyFill="1" applyBorder="1"/>
    <xf numFmtId="168" fontId="6" fillId="0" borderId="5" xfId="1" applyNumberFormat="1" applyFont="1" applyFill="1" applyBorder="1"/>
    <xf numFmtId="168" fontId="4" fillId="0" borderId="4" xfId="1" applyNumberFormat="1" applyFont="1" applyFill="1" applyBorder="1"/>
    <xf numFmtId="3" fontId="11" fillId="0" borderId="0" xfId="0" applyNumberFormat="1" applyFont="1" applyFill="1"/>
    <xf numFmtId="165" fontId="12" fillId="0" borderId="0" xfId="0" applyNumberFormat="1" applyFont="1" applyFill="1"/>
    <xf numFmtId="165" fontId="12" fillId="0" borderId="4" xfId="0" applyNumberFormat="1" applyFont="1" applyFill="1" applyBorder="1"/>
    <xf numFmtId="3" fontId="12" fillId="0" borderId="0" xfId="0" applyNumberFormat="1" applyFont="1" applyFill="1"/>
    <xf numFmtId="165" fontId="11" fillId="0" borderId="0" xfId="0" applyNumberFormat="1" applyFont="1" applyFill="1"/>
    <xf numFmtId="165" fontId="11" fillId="0" borderId="0" xfId="0" applyNumberFormat="1" applyFont="1" applyFill="1" applyBorder="1"/>
    <xf numFmtId="165" fontId="11" fillId="0" borderId="4" xfId="0" applyNumberFormat="1" applyFont="1" applyFill="1" applyBorder="1"/>
    <xf numFmtId="168" fontId="13" fillId="0" borderId="4" xfId="1" applyNumberFormat="1" applyFont="1" applyFill="1" applyBorder="1"/>
    <xf numFmtId="168" fontId="14" fillId="0" borderId="5" xfId="1" applyNumberFormat="1" applyFont="1" applyFill="1" applyBorder="1"/>
    <xf numFmtId="168" fontId="13" fillId="0" borderId="5" xfId="1" applyNumberFormat="1" applyFont="1" applyFill="1" applyBorder="1"/>
    <xf numFmtId="168" fontId="14" fillId="0" borderId="4" xfId="1" applyNumberFormat="1" applyFont="1" applyFill="1" applyBorder="1"/>
    <xf numFmtId="168" fontId="6" fillId="0" borderId="4" xfId="0" applyNumberFormat="1" applyFont="1" applyFill="1" applyBorder="1"/>
    <xf numFmtId="168" fontId="4" fillId="0" borderId="5" xfId="0" applyNumberFormat="1" applyFont="1" applyFill="1" applyBorder="1"/>
    <xf numFmtId="168" fontId="6" fillId="0" borderId="5" xfId="0" applyNumberFormat="1" applyFont="1" applyFill="1" applyBorder="1"/>
    <xf numFmtId="168" fontId="4" fillId="0" borderId="4" xfId="0" applyNumberFormat="1" applyFont="1" applyFill="1" applyBorder="1"/>
    <xf numFmtId="165" fontId="19" fillId="0" borderId="0" xfId="0" applyNumberFormat="1" applyFont="1" applyFill="1" applyBorder="1"/>
    <xf numFmtId="165" fontId="19" fillId="0" borderId="4" xfId="0" applyNumberFormat="1" applyFont="1" applyFill="1" applyBorder="1"/>
    <xf numFmtId="165" fontId="22" fillId="0" borderId="0" xfId="0" applyNumberFormat="1" applyFont="1" applyFill="1" applyBorder="1"/>
    <xf numFmtId="165" fontId="4" fillId="0" borderId="5" xfId="0" applyNumberFormat="1" applyFont="1" applyFill="1" applyBorder="1"/>
    <xf numFmtId="165" fontId="6" fillId="0" borderId="5" xfId="0" applyNumberFormat="1" applyFont="1" applyFill="1" applyBorder="1"/>
    <xf numFmtId="9" fontId="4" fillId="0" borderId="0" xfId="2" applyFont="1" applyFill="1"/>
    <xf numFmtId="9" fontId="4" fillId="0" borderId="4" xfId="2" applyFont="1" applyFill="1" applyBorder="1"/>
    <xf numFmtId="9" fontId="4" fillId="0" borderId="0" xfId="2" applyFont="1" applyFill="1" applyBorder="1"/>
    <xf numFmtId="166" fontId="4" fillId="0" borderId="0" xfId="0" applyNumberFormat="1" applyFont="1" applyFill="1"/>
    <xf numFmtId="166" fontId="4" fillId="0" borderId="4" xfId="0" applyNumberFormat="1" applyFont="1" applyFill="1" applyBorder="1"/>
    <xf numFmtId="166" fontId="4" fillId="0" borderId="0" xfId="2" applyNumberFormat="1" applyFont="1" applyFill="1"/>
    <xf numFmtId="166" fontId="4" fillId="0" borderId="4" xfId="2" applyNumberFormat="1" applyFont="1" applyFill="1" applyBorder="1"/>
    <xf numFmtId="166" fontId="4" fillId="0" borderId="0" xfId="0" applyNumberFormat="1" applyFont="1" applyFill="1" applyBorder="1"/>
    <xf numFmtId="165" fontId="4" fillId="0" borderId="0" xfId="0" applyNumberFormat="1" applyFont="1" applyFill="1" applyAlignment="1">
      <alignment horizontal="right"/>
    </xf>
    <xf numFmtId="0" fontId="6" fillId="0" borderId="5" xfId="0" applyFont="1" applyFill="1" applyBorder="1"/>
    <xf numFmtId="0" fontId="23" fillId="0" borderId="0" xfId="0" applyFont="1" applyFill="1" applyBorder="1"/>
    <xf numFmtId="0" fontId="23" fillId="0" borderId="4" xfId="0" applyFont="1" applyFill="1" applyBorder="1"/>
    <xf numFmtId="0" fontId="24" fillId="0" borderId="0" xfId="0" applyFont="1" applyFill="1" applyBorder="1"/>
    <xf numFmtId="3" fontId="6" fillId="0" borderId="5" xfId="0" applyNumberFormat="1" applyFont="1" applyFill="1" applyBorder="1"/>
    <xf numFmtId="3" fontId="4" fillId="0" borderId="5" xfId="1" applyNumberFormat="1" applyFont="1" applyFill="1" applyBorder="1"/>
    <xf numFmtId="3" fontId="4" fillId="0" borderId="4" xfId="1" applyNumberFormat="1" applyFont="1" applyFill="1" applyBorder="1"/>
    <xf numFmtId="165" fontId="4" fillId="0" borderId="5" xfId="1" applyNumberFormat="1" applyFont="1" applyFill="1" applyBorder="1"/>
    <xf numFmtId="165" fontId="4" fillId="0" borderId="4" xfId="1" applyNumberFormat="1" applyFont="1" applyFill="1" applyBorder="1"/>
    <xf numFmtId="1" fontId="4" fillId="0" borderId="0" xfId="0" applyNumberFormat="1" applyFont="1" applyFill="1" applyBorder="1"/>
    <xf numFmtId="1" fontId="6" fillId="0" borderId="4" xfId="0" applyNumberFormat="1" applyFont="1" applyFill="1" applyBorder="1"/>
    <xf numFmtId="1" fontId="6" fillId="0" borderId="5" xfId="0" applyNumberFormat="1" applyFont="1" applyFill="1" applyBorder="1"/>
    <xf numFmtId="10" fontId="4" fillId="0" borderId="0" xfId="0" applyNumberFormat="1" applyFont="1" applyFill="1" applyAlignment="1">
      <alignment horizontal="right"/>
    </xf>
    <xf numFmtId="10" fontId="4" fillId="0" borderId="4" xfId="0" applyNumberFormat="1" applyFont="1" applyFill="1" applyBorder="1" applyAlignment="1">
      <alignment horizontal="right"/>
    </xf>
    <xf numFmtId="10" fontId="4" fillId="0" borderId="5" xfId="0" applyNumberFormat="1" applyFont="1" applyFill="1" applyBorder="1" applyAlignment="1">
      <alignment horizontal="right"/>
    </xf>
    <xf numFmtId="10" fontId="11" fillId="0" borderId="0" xfId="0" applyNumberFormat="1" applyFont="1" applyFill="1" applyAlignment="1">
      <alignment horizontal="right"/>
    </xf>
    <xf numFmtId="10" fontId="11" fillId="0" borderId="4" xfId="0" applyNumberFormat="1" applyFont="1" applyFill="1" applyBorder="1" applyAlignment="1">
      <alignment horizontal="right"/>
    </xf>
    <xf numFmtId="10" fontId="11" fillId="0" borderId="5" xfId="0" applyNumberFormat="1" applyFont="1" applyFill="1" applyBorder="1" applyAlignment="1">
      <alignment horizontal="right"/>
    </xf>
    <xf numFmtId="10" fontId="6" fillId="0" borderId="0" xfId="2" applyNumberFormat="1" applyFont="1" applyFill="1"/>
    <xf numFmtId="10" fontId="6" fillId="0" borderId="4" xfId="2" applyNumberFormat="1" applyFont="1" applyFill="1" applyBorder="1"/>
    <xf numFmtId="10" fontId="4" fillId="0" borderId="0" xfId="2" applyNumberFormat="1" applyFont="1" applyFill="1" applyAlignment="1">
      <alignment horizontal="right"/>
    </xf>
    <xf numFmtId="10" fontId="4" fillId="0" borderId="0" xfId="2" applyNumberFormat="1" applyFont="1" applyFill="1" applyBorder="1"/>
    <xf numFmtId="10" fontId="4" fillId="0" borderId="4" xfId="2" applyNumberFormat="1" applyFont="1" applyFill="1" applyBorder="1"/>
    <xf numFmtId="10" fontId="6" fillId="0" borderId="5" xfId="2" applyNumberFormat="1" applyFont="1" applyFill="1" applyBorder="1"/>
    <xf numFmtId="10" fontId="4" fillId="0" borderId="5" xfId="2" applyNumberFormat="1" applyFont="1" applyFill="1" applyBorder="1"/>
    <xf numFmtId="0" fontId="19" fillId="0" borderId="0" xfId="0" applyFont="1" applyFill="1"/>
    <xf numFmtId="0" fontId="21" fillId="0" borderId="0" xfId="0" applyFont="1" applyFill="1"/>
    <xf numFmtId="9" fontId="4" fillId="0" borderId="0" xfId="0" applyNumberFormat="1" applyFont="1" applyFill="1" applyAlignment="1">
      <alignment horizontal="right"/>
    </xf>
    <xf numFmtId="9" fontId="4" fillId="0" borderId="4" xfId="0" applyNumberFormat="1" applyFont="1" applyFill="1" applyBorder="1" applyAlignment="1">
      <alignment horizontal="right"/>
    </xf>
    <xf numFmtId="9" fontId="4" fillId="0" borderId="5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9" fontId="4" fillId="0" borderId="0" xfId="2" applyFont="1" applyFill="1" applyAlignment="1">
      <alignment horizontal="right"/>
    </xf>
    <xf numFmtId="9" fontId="4" fillId="0" borderId="4" xfId="2" applyFont="1" applyFill="1" applyBorder="1" applyAlignment="1">
      <alignment horizontal="right"/>
    </xf>
    <xf numFmtId="9" fontId="4" fillId="0" borderId="0" xfId="2" applyNumberFormat="1" applyFont="1" applyFill="1" applyAlignment="1">
      <alignment horizontal="right"/>
    </xf>
    <xf numFmtId="9" fontId="4" fillId="0" borderId="4" xfId="2" applyNumberFormat="1" applyFont="1" applyFill="1" applyBorder="1" applyAlignment="1">
      <alignment horizontal="right"/>
    </xf>
    <xf numFmtId="9" fontId="4" fillId="0" borderId="5" xfId="2" applyFont="1" applyFill="1" applyBorder="1" applyAlignment="1">
      <alignment horizontal="right"/>
    </xf>
    <xf numFmtId="165" fontId="6" fillId="0" borderId="0" xfId="1" applyNumberFormat="1" applyFont="1" applyFill="1"/>
    <xf numFmtId="0" fontId="6" fillId="0" borderId="0" xfId="0" applyFont="1" applyFill="1" applyAlignment="1">
      <alignment horizontal="right"/>
    </xf>
    <xf numFmtId="0" fontId="6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19" fillId="0" borderId="4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19" fillId="0" borderId="0" xfId="0" applyNumberFormat="1" applyFont="1" applyFill="1" applyAlignment="1">
      <alignment horizontal="right"/>
    </xf>
    <xf numFmtId="2" fontId="19" fillId="0" borderId="4" xfId="0" applyNumberFormat="1" applyFont="1" applyFill="1" applyBorder="1" applyAlignment="1">
      <alignment horizontal="right"/>
    </xf>
    <xf numFmtId="2" fontId="22" fillId="0" borderId="0" xfId="0" applyNumberFormat="1" applyFont="1" applyFill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166" fontId="4" fillId="0" borderId="4" xfId="2" applyNumberFormat="1" applyFont="1" applyFill="1" applyBorder="1" applyAlignment="1">
      <alignment horizontal="right"/>
    </xf>
    <xf numFmtId="166" fontId="4" fillId="0" borderId="0" xfId="2" applyNumberFormat="1" applyFont="1" applyFill="1" applyAlignment="1">
      <alignment horizontal="right"/>
    </xf>
    <xf numFmtId="166" fontId="4" fillId="0" borderId="5" xfId="2" applyNumberFormat="1" applyFont="1" applyFill="1" applyBorder="1" applyAlignment="1">
      <alignment horizontal="right"/>
    </xf>
    <xf numFmtId="43" fontId="5" fillId="0" borderId="4" xfId="0" applyNumberFormat="1" applyFont="1" applyFill="1" applyBorder="1"/>
    <xf numFmtId="43" fontId="4" fillId="0" borderId="5" xfId="0" applyNumberFormat="1" applyFont="1" applyFill="1" applyBorder="1"/>
    <xf numFmtId="43" fontId="5" fillId="0" borderId="5" xfId="0" applyNumberFormat="1" applyFont="1" applyFill="1" applyBorder="1"/>
    <xf numFmtId="43" fontId="4" fillId="0" borderId="4" xfId="0" applyNumberFormat="1" applyFont="1" applyFill="1" applyBorder="1"/>
    <xf numFmtId="165" fontId="4" fillId="0" borderId="0" xfId="1" applyNumberFormat="1" applyFont="1" applyFill="1"/>
    <xf numFmtId="2" fontId="6" fillId="0" borderId="0" xfId="0" applyNumberFormat="1" applyFont="1" applyFill="1"/>
    <xf numFmtId="2" fontId="6" fillId="0" borderId="4" xfId="0" applyNumberFormat="1" applyFont="1" applyFill="1" applyBorder="1"/>
    <xf numFmtId="4" fontId="4" fillId="0" borderId="0" xfId="0" applyNumberFormat="1" applyFont="1" applyFill="1"/>
    <xf numFmtId="4" fontId="6" fillId="0" borderId="0" xfId="0" applyNumberFormat="1" applyFont="1" applyFill="1"/>
    <xf numFmtId="2" fontId="4" fillId="0" borderId="0" xfId="0" applyNumberFormat="1" applyFont="1" applyFill="1" applyBorder="1"/>
    <xf numFmtId="2" fontId="4" fillId="0" borderId="4" xfId="0" applyNumberFormat="1" applyFont="1" applyFill="1" applyBorder="1"/>
    <xf numFmtId="2" fontId="19" fillId="0" borderId="0" xfId="0" applyNumberFormat="1" applyFont="1" applyFill="1" applyBorder="1"/>
    <xf numFmtId="43" fontId="6" fillId="0" borderId="4" xfId="1" applyNumberFormat="1" applyFont="1" applyFill="1" applyBorder="1"/>
    <xf numFmtId="43" fontId="4" fillId="0" borderId="5" xfId="1" applyNumberFormat="1" applyFont="1" applyFill="1" applyBorder="1"/>
    <xf numFmtId="43" fontId="6" fillId="0" borderId="5" xfId="1" applyNumberFormat="1" applyFont="1" applyFill="1" applyBorder="1"/>
    <xf numFmtId="43" fontId="4" fillId="0" borderId="4" xfId="1" applyNumberFormat="1" applyFont="1" applyFill="1" applyBorder="1"/>
    <xf numFmtId="3" fontId="19" fillId="0" borderId="0" xfId="0" applyNumberFormat="1" applyFont="1" applyFill="1"/>
    <xf numFmtId="4" fontId="6" fillId="0" borderId="4" xfId="0" applyNumberFormat="1" applyFont="1" applyFill="1" applyBorder="1"/>
    <xf numFmtId="4" fontId="4" fillId="0" borderId="4" xfId="0" applyNumberFormat="1" applyFont="1" applyFill="1" applyBorder="1"/>
    <xf numFmtId="4" fontId="19" fillId="0" borderId="0" xfId="0" applyNumberFormat="1" applyFont="1" applyFill="1"/>
    <xf numFmtId="2" fontId="6" fillId="0" borderId="5" xfId="0" applyNumberFormat="1" applyFont="1" applyFill="1" applyBorder="1"/>
    <xf numFmtId="2" fontId="19" fillId="0" borderId="4" xfId="0" applyNumberFormat="1" applyFont="1" applyFill="1" applyBorder="1"/>
    <xf numFmtId="4" fontId="4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4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19" fillId="0" borderId="4" xfId="0" applyNumberFormat="1" applyFont="1" applyFill="1" applyBorder="1" applyAlignment="1">
      <alignment horizontal="right"/>
    </xf>
    <xf numFmtId="3" fontId="6" fillId="0" borderId="4" xfId="1" applyNumberFormat="1" applyFont="1" applyFill="1" applyBorder="1"/>
    <xf numFmtId="0" fontId="2" fillId="2" borderId="0" xfId="0" applyFont="1" applyFill="1" applyBorder="1"/>
    <xf numFmtId="0" fontId="16" fillId="2" borderId="0" xfId="0" applyFont="1" applyFill="1" applyBorder="1"/>
    <xf numFmtId="0" fontId="5" fillId="2" borderId="0" xfId="0" applyFont="1" applyFill="1" applyBorder="1"/>
    <xf numFmtId="0" fontId="23" fillId="2" borderId="0" xfId="0" applyFont="1" applyFill="1" applyBorder="1"/>
    <xf numFmtId="0" fontId="16" fillId="0" borderId="0" xfId="0" applyFont="1"/>
    <xf numFmtId="167" fontId="4" fillId="0" borderId="0" xfId="0" applyNumberFormat="1" applyFont="1" applyFill="1" applyBorder="1"/>
    <xf numFmtId="167" fontId="4" fillId="0" borderId="4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3E5F8"/>
      <rgbColor rgb="00E6F0B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381000</xdr:rowOff>
    </xdr:from>
    <xdr:to>
      <xdr:col>0</xdr:col>
      <xdr:colOff>2743200</xdr:colOff>
      <xdr:row>0</xdr:row>
      <xdr:rowOff>695325</xdr:rowOff>
    </xdr:to>
    <xdr:pic>
      <xdr:nvPicPr>
        <xdr:cNvPr id="2276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0"/>
          <a:ext cx="2676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43"/>
  <sheetViews>
    <sheetView tabSelected="1" zoomScaleNormal="100" workbookViewId="0">
      <pane xSplit="1" ySplit="3" topLeftCell="BF4" activePane="bottomRight" state="frozen"/>
      <selection pane="topRight" activeCell="B1" sqref="B1"/>
      <selection pane="bottomLeft" activeCell="A3" sqref="A3"/>
      <selection pane="bottomRight" activeCell="BP37" sqref="BP37"/>
    </sheetView>
  </sheetViews>
  <sheetFormatPr defaultRowHeight="12.75" x14ac:dyDescent="0.2"/>
  <cols>
    <col min="1" max="1" width="53.42578125" style="19" customWidth="1"/>
    <col min="2" max="54" width="11.42578125" style="19" customWidth="1"/>
    <col min="55" max="68" width="11.42578125" style="212" customWidth="1"/>
    <col min="69" max="82" width="12" style="19" customWidth="1"/>
    <col min="83" max="85" width="12.42578125" style="19" customWidth="1"/>
    <col min="86" max="16384" width="9.140625" style="19"/>
  </cols>
  <sheetData>
    <row r="1" spans="1:85" s="1" customFormat="1" ht="75.75" customHeight="1" x14ac:dyDescent="0.2">
      <c r="AX1" s="2"/>
      <c r="AY1" s="2"/>
      <c r="AZ1" s="2"/>
      <c r="BA1" s="2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85" s="1" customFormat="1" ht="63.75" customHeight="1" x14ac:dyDescent="0.2">
      <c r="A2" s="4" t="s">
        <v>121</v>
      </c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85" s="12" customFormat="1" x14ac:dyDescent="0.2">
      <c r="A3" s="5" t="s">
        <v>75</v>
      </c>
      <c r="B3" s="6" t="s">
        <v>55</v>
      </c>
      <c r="C3" s="7" t="s">
        <v>54</v>
      </c>
      <c r="D3" s="6" t="s">
        <v>53</v>
      </c>
      <c r="E3" s="8" t="s">
        <v>52</v>
      </c>
      <c r="F3" s="6" t="s">
        <v>51</v>
      </c>
      <c r="G3" s="7" t="s">
        <v>50</v>
      </c>
      <c r="H3" s="6" t="s">
        <v>49</v>
      </c>
      <c r="I3" s="8" t="s">
        <v>47</v>
      </c>
      <c r="J3" s="7" t="s">
        <v>46</v>
      </c>
      <c r="K3" s="7" t="s">
        <v>45</v>
      </c>
      <c r="L3" s="7" t="s">
        <v>44</v>
      </c>
      <c r="M3" s="8" t="s">
        <v>43</v>
      </c>
      <c r="N3" s="7" t="s">
        <v>42</v>
      </c>
      <c r="O3" s="7" t="s">
        <v>41</v>
      </c>
      <c r="P3" s="7" t="s">
        <v>40</v>
      </c>
      <c r="Q3" s="8" t="s">
        <v>38</v>
      </c>
      <c r="R3" s="7" t="s">
        <v>37</v>
      </c>
      <c r="S3" s="7" t="s">
        <v>36</v>
      </c>
      <c r="T3" s="7" t="s">
        <v>48</v>
      </c>
      <c r="U3" s="8" t="s">
        <v>60</v>
      </c>
      <c r="V3" s="7" t="s">
        <v>61</v>
      </c>
      <c r="W3" s="7" t="s">
        <v>62</v>
      </c>
      <c r="X3" s="7" t="s">
        <v>63</v>
      </c>
      <c r="Y3" s="8" t="s">
        <v>64</v>
      </c>
      <c r="Z3" s="7" t="s">
        <v>65</v>
      </c>
      <c r="AA3" s="7" t="s">
        <v>67</v>
      </c>
      <c r="AB3" s="7" t="s">
        <v>68</v>
      </c>
      <c r="AC3" s="8" t="s">
        <v>69</v>
      </c>
      <c r="AD3" s="7" t="s">
        <v>70</v>
      </c>
      <c r="AE3" s="7" t="s">
        <v>76</v>
      </c>
      <c r="AF3" s="7" t="s">
        <v>77</v>
      </c>
      <c r="AG3" s="8" t="s">
        <v>78</v>
      </c>
      <c r="AH3" s="7" t="s">
        <v>79</v>
      </c>
      <c r="AI3" s="9" t="s">
        <v>80</v>
      </c>
      <c r="AJ3" s="7" t="s">
        <v>81</v>
      </c>
      <c r="AK3" s="8" t="s">
        <v>82</v>
      </c>
      <c r="AL3" s="7" t="s">
        <v>83</v>
      </c>
      <c r="AM3" s="9" t="s">
        <v>84</v>
      </c>
      <c r="AN3" s="7" t="s">
        <v>85</v>
      </c>
      <c r="AO3" s="8" t="s">
        <v>86</v>
      </c>
      <c r="AP3" s="7" t="s">
        <v>87</v>
      </c>
      <c r="AQ3" s="7" t="s">
        <v>94</v>
      </c>
      <c r="AR3" s="7" t="s">
        <v>95</v>
      </c>
      <c r="AS3" s="8" t="s">
        <v>97</v>
      </c>
      <c r="AT3" s="7" t="s">
        <v>100</v>
      </c>
      <c r="AU3" s="7" t="s">
        <v>101</v>
      </c>
      <c r="AV3" s="7" t="s">
        <v>102</v>
      </c>
      <c r="AW3" s="8" t="s">
        <v>103</v>
      </c>
      <c r="AX3" s="7" t="s">
        <v>104</v>
      </c>
      <c r="AY3" s="7" t="s">
        <v>110</v>
      </c>
      <c r="AZ3" s="7" t="s">
        <v>115</v>
      </c>
      <c r="BA3" s="8" t="s">
        <v>116</v>
      </c>
      <c r="BB3" s="7" t="s">
        <v>118</v>
      </c>
      <c r="BC3" s="7" t="s">
        <v>120</v>
      </c>
      <c r="BD3" s="7" t="s">
        <v>124</v>
      </c>
      <c r="BE3" s="8" t="s">
        <v>125</v>
      </c>
      <c r="BF3" s="7" t="s">
        <v>127</v>
      </c>
      <c r="BG3" s="7" t="s">
        <v>128</v>
      </c>
      <c r="BH3" s="7" t="s">
        <v>129</v>
      </c>
      <c r="BI3" s="8" t="s">
        <v>130</v>
      </c>
      <c r="BJ3" s="7" t="s">
        <v>131</v>
      </c>
      <c r="BK3" s="7" t="s">
        <v>132</v>
      </c>
      <c r="BL3" s="7" t="s">
        <v>133</v>
      </c>
      <c r="BM3" s="8" t="s">
        <v>134</v>
      </c>
      <c r="BN3" s="7" t="s">
        <v>135</v>
      </c>
      <c r="BO3" s="7" t="s">
        <v>136</v>
      </c>
      <c r="BP3" s="7" t="s">
        <v>137</v>
      </c>
      <c r="BQ3" s="10"/>
      <c r="BR3" s="11">
        <v>2003</v>
      </c>
      <c r="BS3" s="11">
        <v>2004</v>
      </c>
      <c r="BT3" s="11">
        <v>2005</v>
      </c>
      <c r="BU3" s="11">
        <v>2006</v>
      </c>
      <c r="BV3" s="11">
        <v>2007</v>
      </c>
      <c r="BW3" s="11">
        <v>2008</v>
      </c>
      <c r="BX3" s="11">
        <v>2009</v>
      </c>
      <c r="BY3" s="11">
        <v>2010</v>
      </c>
      <c r="BZ3" s="10">
        <v>2011</v>
      </c>
      <c r="CA3" s="10">
        <v>2012</v>
      </c>
      <c r="CB3" s="10">
        <v>2013</v>
      </c>
      <c r="CC3" s="10">
        <v>2014</v>
      </c>
      <c r="CD3" s="10">
        <v>2015</v>
      </c>
      <c r="CE3" s="10">
        <v>2016</v>
      </c>
      <c r="CF3" s="10">
        <v>2017</v>
      </c>
      <c r="CG3" s="10">
        <v>2018</v>
      </c>
    </row>
    <row r="4" spans="1:85" x14ac:dyDescent="0.2">
      <c r="A4" s="13"/>
      <c r="B4" s="14"/>
      <c r="C4" s="13"/>
      <c r="D4" s="14"/>
      <c r="E4" s="15"/>
      <c r="F4" s="14"/>
      <c r="G4" s="13"/>
      <c r="H4" s="14"/>
      <c r="I4" s="15"/>
      <c r="J4" s="14"/>
      <c r="K4" s="13"/>
      <c r="L4" s="14"/>
      <c r="M4" s="15"/>
      <c r="N4" s="14"/>
      <c r="O4" s="13"/>
      <c r="P4" s="14"/>
      <c r="Q4" s="15"/>
      <c r="R4" s="14"/>
      <c r="S4" s="13"/>
      <c r="T4" s="14"/>
      <c r="U4" s="15"/>
      <c r="V4" s="13"/>
      <c r="W4" s="13"/>
      <c r="X4" s="13"/>
      <c r="Y4" s="15"/>
      <c r="Z4" s="13"/>
      <c r="AA4" s="13"/>
      <c r="AB4" s="13"/>
      <c r="AC4" s="15"/>
      <c r="AD4" s="13"/>
      <c r="AE4" s="13"/>
      <c r="AF4" s="13"/>
      <c r="AG4" s="15"/>
      <c r="AH4" s="13"/>
      <c r="AI4" s="13"/>
      <c r="AJ4" s="13"/>
      <c r="AK4" s="15"/>
      <c r="AL4" s="13"/>
      <c r="AM4" s="13"/>
      <c r="AN4" s="13"/>
      <c r="AO4" s="15"/>
      <c r="AP4" s="13"/>
      <c r="AQ4" s="13"/>
      <c r="AR4" s="13"/>
      <c r="AS4" s="15"/>
      <c r="AT4" s="13"/>
      <c r="AU4" s="13"/>
      <c r="AV4" s="13"/>
      <c r="AW4" s="15"/>
      <c r="AX4" s="13"/>
      <c r="AY4" s="13"/>
      <c r="AZ4" s="13"/>
      <c r="BA4" s="15"/>
      <c r="BB4" s="13"/>
      <c r="BC4" s="16"/>
      <c r="BD4" s="16"/>
      <c r="BE4" s="17"/>
      <c r="BF4" s="16"/>
      <c r="BG4" s="16"/>
      <c r="BH4" s="16"/>
      <c r="BI4" s="17"/>
      <c r="BJ4" s="16"/>
      <c r="BK4" s="16"/>
      <c r="BL4" s="16"/>
      <c r="BM4" s="17"/>
      <c r="BN4" s="16"/>
      <c r="BO4" s="16"/>
      <c r="BP4" s="17"/>
      <c r="BQ4" s="15"/>
      <c r="BR4" s="18"/>
      <c r="BS4" s="18"/>
      <c r="BT4" s="18"/>
      <c r="BU4" s="18"/>
      <c r="BV4" s="18"/>
      <c r="BW4" s="18"/>
      <c r="BX4" s="18"/>
      <c r="BY4" s="18"/>
      <c r="BZ4" s="15"/>
      <c r="CA4" s="15"/>
      <c r="CB4" s="15"/>
      <c r="CC4" s="15"/>
      <c r="CD4" s="15"/>
      <c r="CE4" s="15"/>
      <c r="CF4" s="15"/>
      <c r="CG4" s="15"/>
    </row>
    <row r="5" spans="1:85" x14ac:dyDescent="0.2">
      <c r="A5" s="20" t="s">
        <v>1</v>
      </c>
      <c r="B5" s="14"/>
      <c r="C5" s="20"/>
      <c r="D5" s="14"/>
      <c r="E5" s="21"/>
      <c r="F5" s="14"/>
      <c r="G5" s="20"/>
      <c r="H5" s="14"/>
      <c r="I5" s="21"/>
      <c r="J5" s="14"/>
      <c r="K5" s="20"/>
      <c r="L5" s="14"/>
      <c r="M5" s="21"/>
      <c r="N5" s="14"/>
      <c r="O5" s="20"/>
      <c r="P5" s="14"/>
      <c r="Q5" s="21"/>
      <c r="R5" s="14"/>
      <c r="S5" s="20"/>
      <c r="T5" s="14"/>
      <c r="U5" s="21"/>
      <c r="V5" s="20"/>
      <c r="W5" s="20"/>
      <c r="X5" s="20"/>
      <c r="Y5" s="21"/>
      <c r="Z5" s="20"/>
      <c r="AA5" s="20"/>
      <c r="AB5" s="20"/>
      <c r="AC5" s="21"/>
      <c r="AD5" s="20"/>
      <c r="AE5" s="20"/>
      <c r="AF5" s="20"/>
      <c r="AG5" s="21"/>
      <c r="AH5" s="20"/>
      <c r="AI5" s="20"/>
      <c r="AJ5" s="20"/>
      <c r="AK5" s="21"/>
      <c r="AL5" s="20"/>
      <c r="AM5" s="20"/>
      <c r="AN5" s="20"/>
      <c r="AO5" s="21"/>
      <c r="AP5" s="20"/>
      <c r="AQ5" s="13"/>
      <c r="AR5" s="20"/>
      <c r="AS5" s="21"/>
      <c r="AT5" s="20"/>
      <c r="AU5" s="13"/>
      <c r="AV5" s="20"/>
      <c r="AW5" s="21"/>
      <c r="AX5" s="13"/>
      <c r="AY5" s="13"/>
      <c r="AZ5" s="13"/>
      <c r="BA5" s="15"/>
      <c r="BB5" s="13"/>
      <c r="BC5" s="16"/>
      <c r="BD5" s="16"/>
      <c r="BE5" s="17"/>
      <c r="BF5" s="16"/>
      <c r="BG5" s="16"/>
      <c r="BH5" s="16"/>
      <c r="BI5" s="17"/>
      <c r="BJ5" s="16"/>
      <c r="BK5" s="16"/>
      <c r="BL5" s="16"/>
      <c r="BM5" s="17"/>
      <c r="BN5" s="16"/>
      <c r="BO5" s="16"/>
      <c r="BP5" s="17"/>
      <c r="BQ5" s="21"/>
      <c r="BR5" s="18"/>
      <c r="BS5" s="22"/>
      <c r="BT5" s="18"/>
      <c r="BU5" s="22"/>
      <c r="BV5" s="18"/>
      <c r="BW5" s="22"/>
      <c r="BX5" s="18"/>
      <c r="BY5" s="22"/>
      <c r="BZ5" s="15"/>
      <c r="CA5" s="23"/>
      <c r="CB5" s="24"/>
      <c r="CC5" s="24"/>
      <c r="CD5" s="24"/>
      <c r="CE5" s="24"/>
      <c r="CF5" s="24"/>
      <c r="CG5" s="24"/>
    </row>
    <row r="6" spans="1:85" s="34" customFormat="1" x14ac:dyDescent="0.2">
      <c r="A6" s="25" t="s">
        <v>71</v>
      </c>
      <c r="B6" s="26">
        <v>33.200000000000003</v>
      </c>
      <c r="C6" s="27">
        <v>32.1</v>
      </c>
      <c r="D6" s="26">
        <v>48.2</v>
      </c>
      <c r="E6" s="28">
        <v>47.576999999999984</v>
      </c>
      <c r="F6" s="26">
        <v>80.2</v>
      </c>
      <c r="G6" s="27">
        <v>47.7</v>
      </c>
      <c r="H6" s="26">
        <v>45.6</v>
      </c>
      <c r="I6" s="28">
        <v>87.019999999999968</v>
      </c>
      <c r="J6" s="26">
        <v>102.4</v>
      </c>
      <c r="K6" s="27">
        <v>97.2</v>
      </c>
      <c r="L6" s="26">
        <v>134.5</v>
      </c>
      <c r="M6" s="28">
        <v>139.126</v>
      </c>
      <c r="N6" s="26">
        <v>189.5</v>
      </c>
      <c r="O6" s="27">
        <v>193.9</v>
      </c>
      <c r="P6" s="26">
        <v>138.69999999999999</v>
      </c>
      <c r="Q6" s="28">
        <v>169.1</v>
      </c>
      <c r="R6" s="26">
        <v>206.5</v>
      </c>
      <c r="S6" s="27">
        <v>167.5</v>
      </c>
      <c r="T6" s="26">
        <v>179.4</v>
      </c>
      <c r="U6" s="28">
        <v>191.3</v>
      </c>
      <c r="V6" s="27">
        <v>183.3</v>
      </c>
      <c r="W6" s="27">
        <v>161.4</v>
      </c>
      <c r="X6" s="27">
        <v>147.6</v>
      </c>
      <c r="Y6" s="28">
        <v>166.8</v>
      </c>
      <c r="Z6" s="27">
        <v>163.9</v>
      </c>
      <c r="AA6" s="27">
        <v>195.1</v>
      </c>
      <c r="AB6" s="27">
        <v>233.4</v>
      </c>
      <c r="AC6" s="28">
        <v>232</v>
      </c>
      <c r="AD6" s="27">
        <v>232.3</v>
      </c>
      <c r="AE6" s="27">
        <v>232.4</v>
      </c>
      <c r="AF6" s="27">
        <v>174.5</v>
      </c>
      <c r="AG6" s="28">
        <v>184.2</v>
      </c>
      <c r="AH6" s="27">
        <v>194.4</v>
      </c>
      <c r="AI6" s="27">
        <v>145.1</v>
      </c>
      <c r="AJ6" s="27">
        <v>184.2</v>
      </c>
      <c r="AK6" s="28">
        <v>153.9</v>
      </c>
      <c r="AL6" s="27">
        <v>156.19999999999999</v>
      </c>
      <c r="AM6" s="27">
        <v>127.4</v>
      </c>
      <c r="AN6" s="27">
        <v>119.9</v>
      </c>
      <c r="AO6" s="28">
        <v>121.1</v>
      </c>
      <c r="AP6" s="27">
        <v>149.9</v>
      </c>
      <c r="AQ6" s="29">
        <v>137.30000000000001</v>
      </c>
      <c r="AR6" s="27">
        <v>148.126</v>
      </c>
      <c r="AS6" s="28">
        <v>162.4</v>
      </c>
      <c r="AT6" s="27">
        <v>181.392</v>
      </c>
      <c r="AU6" s="29">
        <v>156.59200000000001</v>
      </c>
      <c r="AV6" s="27">
        <v>160.1</v>
      </c>
      <c r="AW6" s="30">
        <v>194.2</v>
      </c>
      <c r="AX6" s="29">
        <v>238.33600000000001</v>
      </c>
      <c r="AY6" s="29">
        <v>217.13800000000001</v>
      </c>
      <c r="AZ6" s="29">
        <v>209.68899999999999</v>
      </c>
      <c r="BA6" s="31">
        <v>226.68600000000001</v>
      </c>
      <c r="BB6" s="29">
        <v>217.24799999999999</v>
      </c>
      <c r="BC6" s="29">
        <v>195.38200000000001</v>
      </c>
      <c r="BD6" s="29">
        <v>198.95699999999999</v>
      </c>
      <c r="BE6" s="31">
        <v>222.37299999999999</v>
      </c>
      <c r="BF6" s="29">
        <v>235.00800000000001</v>
      </c>
      <c r="BG6" s="29">
        <v>208.22800000000001</v>
      </c>
      <c r="BH6" s="29">
        <v>216.04599999999999</v>
      </c>
      <c r="BI6" s="31">
        <v>245.83</v>
      </c>
      <c r="BJ6" s="29">
        <v>248.2</v>
      </c>
      <c r="BK6" s="29">
        <v>227.655</v>
      </c>
      <c r="BL6" s="29">
        <v>242.84800000000001</v>
      </c>
      <c r="BM6" s="31">
        <v>265.19200000000001</v>
      </c>
      <c r="BN6" s="29">
        <v>252.94300000000001</v>
      </c>
      <c r="BO6" s="29">
        <v>256.214</v>
      </c>
      <c r="BP6" s="31">
        <v>266.315</v>
      </c>
      <c r="BQ6" s="32"/>
      <c r="BR6" s="33">
        <f>SUM(B6:E6)</f>
        <v>161.077</v>
      </c>
      <c r="BS6" s="33">
        <f>SUM(F6:I6)</f>
        <v>260.52</v>
      </c>
      <c r="BT6" s="33">
        <f>SUM(J6:M6)</f>
        <v>473.226</v>
      </c>
      <c r="BU6" s="33">
        <f>SUM(N6:Q6)</f>
        <v>691.19999999999993</v>
      </c>
      <c r="BV6" s="33">
        <f>SUM(R6:U6)</f>
        <v>744.7</v>
      </c>
      <c r="BW6" s="33">
        <f>SUM(V6:Y6)</f>
        <v>659.10000000000014</v>
      </c>
      <c r="BX6" s="33">
        <f>SUM(Z6:AC6)</f>
        <v>824.4</v>
      </c>
      <c r="BY6" s="33">
        <f>SUM(AD6:AG6)</f>
        <v>823.40000000000009</v>
      </c>
      <c r="BZ6" s="32">
        <f>SUM(AH6:AK6)</f>
        <v>677.6</v>
      </c>
      <c r="CA6" s="32">
        <f>SUM(AL6:AO6)</f>
        <v>524.6</v>
      </c>
      <c r="CB6" s="32">
        <f>SUM(AP6:AS6)</f>
        <v>597.726</v>
      </c>
      <c r="CC6" s="32">
        <f>SUM(AT6:AW6)</f>
        <v>692.28400000000011</v>
      </c>
      <c r="CD6" s="32">
        <f>SUM(AX6:BA6)</f>
        <v>891.84900000000005</v>
      </c>
      <c r="CE6" s="32">
        <f>SUM(BB6:BE6)</f>
        <v>833.96</v>
      </c>
      <c r="CF6" s="32">
        <f>SUM(BF6:BI6)</f>
        <v>905.11199999999997</v>
      </c>
      <c r="CG6" s="32">
        <f>SUM(BJ6:BM6)</f>
        <v>983.89499999999998</v>
      </c>
    </row>
    <row r="7" spans="1:85" x14ac:dyDescent="0.2">
      <c r="A7" s="35" t="s">
        <v>72</v>
      </c>
      <c r="B7" s="26">
        <v>-7.6</v>
      </c>
      <c r="C7" s="27">
        <v>-8.4</v>
      </c>
      <c r="D7" s="26">
        <v>-11.1</v>
      </c>
      <c r="E7" s="28">
        <v>-12.423000000000004</v>
      </c>
      <c r="F7" s="26">
        <v>-20.8</v>
      </c>
      <c r="G7" s="27">
        <v>-12.2</v>
      </c>
      <c r="H7" s="26">
        <v>-14.5</v>
      </c>
      <c r="I7" s="28">
        <v>-36.852999999999994</v>
      </c>
      <c r="J7" s="26">
        <v>-44.5</v>
      </c>
      <c r="K7" s="27">
        <v>-41.6</v>
      </c>
      <c r="L7" s="26">
        <v>-55.4</v>
      </c>
      <c r="M7" s="28">
        <v>-53.552999999999997</v>
      </c>
      <c r="N7" s="26">
        <v>-70.8</v>
      </c>
      <c r="O7" s="27">
        <v>-77</v>
      </c>
      <c r="P7" s="26">
        <v>-57.3</v>
      </c>
      <c r="Q7" s="28">
        <v>-64.7</v>
      </c>
      <c r="R7" s="26">
        <v>-79.099999999999994</v>
      </c>
      <c r="S7" s="27">
        <v>-66.7</v>
      </c>
      <c r="T7" s="26">
        <v>-64.2</v>
      </c>
      <c r="U7" s="28">
        <v>-73.8</v>
      </c>
      <c r="V7" s="27">
        <v>-69.099999999999994</v>
      </c>
      <c r="W7" s="27">
        <v>-65.900000000000006</v>
      </c>
      <c r="X7" s="27">
        <v>-54.8</v>
      </c>
      <c r="Y7" s="28">
        <v>-60.8</v>
      </c>
      <c r="Z7" s="27">
        <v>-64.7</v>
      </c>
      <c r="AA7" s="27">
        <v>-63.3</v>
      </c>
      <c r="AB7" s="27">
        <v>-64.900000000000006</v>
      </c>
      <c r="AC7" s="28">
        <v>-66.400000000000006</v>
      </c>
      <c r="AD7" s="29">
        <v>-68</v>
      </c>
      <c r="AE7" s="29">
        <v>-72.7</v>
      </c>
      <c r="AF7" s="29">
        <v>-64.400000000000006</v>
      </c>
      <c r="AG7" s="31">
        <v>-61.1</v>
      </c>
      <c r="AH7" s="29">
        <v>-61.58</v>
      </c>
      <c r="AI7" s="29">
        <v>-52.6</v>
      </c>
      <c r="AJ7" s="29">
        <v>-55.9</v>
      </c>
      <c r="AK7" s="31">
        <v>-47.3</v>
      </c>
      <c r="AL7" s="29">
        <v>-49.1</v>
      </c>
      <c r="AM7" s="29">
        <v>-46.8</v>
      </c>
      <c r="AN7" s="29">
        <v>-40.799999999999997</v>
      </c>
      <c r="AO7" s="31">
        <v>-43.7</v>
      </c>
      <c r="AP7" s="29">
        <v>-48.6</v>
      </c>
      <c r="AQ7" s="29">
        <v>-46.2</v>
      </c>
      <c r="AR7" s="29">
        <v>-47.727000000000004</v>
      </c>
      <c r="AS7" s="31">
        <v>-51.8</v>
      </c>
      <c r="AT7" s="29">
        <v>-54.335000000000001</v>
      </c>
      <c r="AU7" s="29">
        <v>-48.962000000000003</v>
      </c>
      <c r="AV7" s="29">
        <v>-50.3</v>
      </c>
      <c r="AW7" s="36">
        <v>-60.5</v>
      </c>
      <c r="AX7" s="29">
        <v>-71.332999999999998</v>
      </c>
      <c r="AY7" s="29">
        <v>-72.103999999999999</v>
      </c>
      <c r="AZ7" s="29">
        <v>-61.795999999999999</v>
      </c>
      <c r="BA7" s="31">
        <v>-61.963000000000001</v>
      </c>
      <c r="BB7" s="29">
        <v>-64.433000000000007</v>
      </c>
      <c r="BC7" s="29">
        <v>-57.23</v>
      </c>
      <c r="BD7" s="29">
        <v>-56.651000000000003</v>
      </c>
      <c r="BE7" s="31">
        <v>-65.801000000000002</v>
      </c>
      <c r="BF7" s="29">
        <v>-70.569999999999993</v>
      </c>
      <c r="BG7" s="29">
        <v>-60.529000000000003</v>
      </c>
      <c r="BH7" s="29">
        <v>-64.805999999999997</v>
      </c>
      <c r="BI7" s="31">
        <v>-68.703000000000003</v>
      </c>
      <c r="BJ7" s="29">
        <v>-67.460999999999999</v>
      </c>
      <c r="BK7" s="29">
        <v>-66.698999999999998</v>
      </c>
      <c r="BL7" s="29">
        <v>-76.653999999999996</v>
      </c>
      <c r="BM7" s="31">
        <v>-77.126999999999995</v>
      </c>
      <c r="BN7" s="29">
        <v>-78.659000000000006</v>
      </c>
      <c r="BO7" s="29">
        <v>-77.77</v>
      </c>
      <c r="BP7" s="31">
        <v>-80.424999999999997</v>
      </c>
      <c r="BQ7" s="32"/>
      <c r="BR7" s="33">
        <f>SUM(B7:E7)</f>
        <v>-39.523000000000003</v>
      </c>
      <c r="BS7" s="33">
        <f>SUM(F7:I7)</f>
        <v>-84.352999999999994</v>
      </c>
      <c r="BT7" s="33">
        <f>SUM(J7:M7)</f>
        <v>-195.053</v>
      </c>
      <c r="BU7" s="33">
        <f>SUM(N7:Q7)</f>
        <v>-269.8</v>
      </c>
      <c r="BV7" s="33">
        <f>SUM(R7:U7)</f>
        <v>-283.8</v>
      </c>
      <c r="BW7" s="33">
        <f>SUM(V7:Y7)</f>
        <v>-250.60000000000002</v>
      </c>
      <c r="BX7" s="33">
        <f>SUM(Z7:AC7)</f>
        <v>-259.3</v>
      </c>
      <c r="BY7" s="33">
        <f>SUM(AD7:AG7)</f>
        <v>-266.2</v>
      </c>
      <c r="BZ7" s="32">
        <f>SUM(AH7:AK7)</f>
        <v>-217.38</v>
      </c>
      <c r="CA7" s="32">
        <f>SUM(AL7:AO7)</f>
        <v>-180.39999999999998</v>
      </c>
      <c r="CB7" s="32">
        <f>SUM(AP7:AS7)</f>
        <v>-194.327</v>
      </c>
      <c r="CC7" s="32">
        <f>SUM(AT7:AW7)</f>
        <v>-214.09699999999998</v>
      </c>
      <c r="CD7" s="32">
        <f>SUM(AX7:BA7)</f>
        <v>-267.19600000000003</v>
      </c>
      <c r="CE7" s="32">
        <f>SUM(BB7:BE7)</f>
        <v>-244.11500000000001</v>
      </c>
      <c r="CF7" s="32">
        <f>SUM(BF7:BI7)</f>
        <v>-264.60799999999995</v>
      </c>
      <c r="CG7" s="32">
        <f>SUM(BJ7:BM7)</f>
        <v>-287.94099999999997</v>
      </c>
    </row>
    <row r="8" spans="1:85" x14ac:dyDescent="0.2">
      <c r="A8" s="20" t="s">
        <v>73</v>
      </c>
      <c r="B8" s="37">
        <f t="shared" ref="B8:BK8" si="0">SUM(B6:B7)</f>
        <v>25.6</v>
      </c>
      <c r="C8" s="37">
        <f t="shared" si="0"/>
        <v>23.700000000000003</v>
      </c>
      <c r="D8" s="37">
        <f t="shared" si="0"/>
        <v>37.1</v>
      </c>
      <c r="E8" s="38">
        <f t="shared" si="0"/>
        <v>35.153999999999982</v>
      </c>
      <c r="F8" s="37">
        <f t="shared" si="0"/>
        <v>59.400000000000006</v>
      </c>
      <c r="G8" s="37">
        <f t="shared" si="0"/>
        <v>35.5</v>
      </c>
      <c r="H8" s="37">
        <f t="shared" si="0"/>
        <v>31.1</v>
      </c>
      <c r="I8" s="38">
        <f t="shared" si="0"/>
        <v>50.166999999999973</v>
      </c>
      <c r="J8" s="37">
        <f t="shared" si="0"/>
        <v>57.900000000000006</v>
      </c>
      <c r="K8" s="37">
        <f t="shared" si="0"/>
        <v>55.6</v>
      </c>
      <c r="L8" s="37">
        <f t="shared" si="0"/>
        <v>79.099999999999994</v>
      </c>
      <c r="M8" s="38">
        <f t="shared" si="0"/>
        <v>85.573000000000008</v>
      </c>
      <c r="N8" s="37">
        <f t="shared" si="0"/>
        <v>118.7</v>
      </c>
      <c r="O8" s="37">
        <f t="shared" si="0"/>
        <v>116.9</v>
      </c>
      <c r="P8" s="37">
        <f t="shared" si="0"/>
        <v>81.399999999999991</v>
      </c>
      <c r="Q8" s="38">
        <f t="shared" si="0"/>
        <v>104.39999999999999</v>
      </c>
      <c r="R8" s="37">
        <f t="shared" si="0"/>
        <v>127.4</v>
      </c>
      <c r="S8" s="37">
        <f t="shared" si="0"/>
        <v>100.8</v>
      </c>
      <c r="T8" s="37">
        <f t="shared" si="0"/>
        <v>115.2</v>
      </c>
      <c r="U8" s="38">
        <f t="shared" si="0"/>
        <v>117.50000000000001</v>
      </c>
      <c r="V8" s="37">
        <f t="shared" si="0"/>
        <v>114.20000000000002</v>
      </c>
      <c r="W8" s="37">
        <f t="shared" si="0"/>
        <v>95.5</v>
      </c>
      <c r="X8" s="37">
        <f t="shared" si="0"/>
        <v>92.8</v>
      </c>
      <c r="Y8" s="38">
        <f t="shared" si="0"/>
        <v>106.00000000000001</v>
      </c>
      <c r="Z8" s="37">
        <f t="shared" si="0"/>
        <v>99.2</v>
      </c>
      <c r="AA8" s="37">
        <f t="shared" si="0"/>
        <v>131.80000000000001</v>
      </c>
      <c r="AB8" s="37">
        <f t="shared" si="0"/>
        <v>168.5</v>
      </c>
      <c r="AC8" s="38">
        <f t="shared" si="0"/>
        <v>165.6</v>
      </c>
      <c r="AD8" s="37">
        <f t="shared" si="0"/>
        <v>164.3</v>
      </c>
      <c r="AE8" s="37">
        <f t="shared" si="0"/>
        <v>159.69999999999999</v>
      </c>
      <c r="AF8" s="37">
        <f t="shared" si="0"/>
        <v>110.1</v>
      </c>
      <c r="AG8" s="38">
        <f t="shared" si="0"/>
        <v>123.1</v>
      </c>
      <c r="AH8" s="37">
        <f t="shared" si="0"/>
        <v>132.82</v>
      </c>
      <c r="AI8" s="37">
        <f t="shared" si="0"/>
        <v>92.5</v>
      </c>
      <c r="AJ8" s="37">
        <f t="shared" si="0"/>
        <v>128.29999999999998</v>
      </c>
      <c r="AK8" s="38">
        <f t="shared" si="0"/>
        <v>106.60000000000001</v>
      </c>
      <c r="AL8" s="37">
        <f t="shared" si="0"/>
        <v>107.1</v>
      </c>
      <c r="AM8" s="37">
        <f t="shared" si="0"/>
        <v>80.600000000000009</v>
      </c>
      <c r="AN8" s="37">
        <f t="shared" si="0"/>
        <v>79.100000000000009</v>
      </c>
      <c r="AO8" s="38">
        <f t="shared" si="0"/>
        <v>77.399999999999991</v>
      </c>
      <c r="AP8" s="37">
        <f t="shared" si="0"/>
        <v>101.30000000000001</v>
      </c>
      <c r="AQ8" s="39">
        <f t="shared" si="0"/>
        <v>91.100000000000009</v>
      </c>
      <c r="AR8" s="37">
        <f t="shared" si="0"/>
        <v>100.399</v>
      </c>
      <c r="AS8" s="38">
        <f t="shared" si="0"/>
        <v>110.60000000000001</v>
      </c>
      <c r="AT8" s="37">
        <f t="shared" si="0"/>
        <v>127.05699999999999</v>
      </c>
      <c r="AU8" s="39">
        <f t="shared" si="0"/>
        <v>107.63000000000001</v>
      </c>
      <c r="AV8" s="37">
        <f t="shared" si="0"/>
        <v>109.8</v>
      </c>
      <c r="AW8" s="38">
        <f t="shared" si="0"/>
        <v>133.69999999999999</v>
      </c>
      <c r="AX8" s="39">
        <f t="shared" si="0"/>
        <v>167.00300000000001</v>
      </c>
      <c r="AY8" s="39">
        <f t="shared" si="0"/>
        <v>145.03399999999999</v>
      </c>
      <c r="AZ8" s="39">
        <f t="shared" si="0"/>
        <v>147.893</v>
      </c>
      <c r="BA8" s="38">
        <f t="shared" si="0"/>
        <v>164.72300000000001</v>
      </c>
      <c r="BB8" s="39">
        <f t="shared" si="0"/>
        <v>152.815</v>
      </c>
      <c r="BC8" s="39">
        <f t="shared" si="0"/>
        <v>138.15200000000002</v>
      </c>
      <c r="BD8" s="39">
        <f t="shared" si="0"/>
        <v>142.30599999999998</v>
      </c>
      <c r="BE8" s="38">
        <f t="shared" si="0"/>
        <v>156.572</v>
      </c>
      <c r="BF8" s="39">
        <f t="shared" si="0"/>
        <v>164.43800000000002</v>
      </c>
      <c r="BG8" s="39">
        <f t="shared" si="0"/>
        <v>147.69900000000001</v>
      </c>
      <c r="BH8" s="39">
        <f t="shared" si="0"/>
        <v>151.24</v>
      </c>
      <c r="BI8" s="38">
        <f t="shared" si="0"/>
        <v>177.12700000000001</v>
      </c>
      <c r="BJ8" s="39">
        <f t="shared" si="0"/>
        <v>180.73899999999998</v>
      </c>
      <c r="BK8" s="39">
        <f t="shared" si="0"/>
        <v>160.95600000000002</v>
      </c>
      <c r="BL8" s="39">
        <f>SUM(BL6:BL7)</f>
        <v>166.19400000000002</v>
      </c>
      <c r="BM8" s="38">
        <f>SUM(BM6:BM7)</f>
        <v>188.065</v>
      </c>
      <c r="BN8" s="39">
        <f>SUM(BN6:BN7)</f>
        <v>174.28399999999999</v>
      </c>
      <c r="BO8" s="39">
        <f>SUM(BO6:BO7)</f>
        <v>178.44400000000002</v>
      </c>
      <c r="BP8" s="39">
        <f>SUM(BP6:BP7)</f>
        <v>185.89</v>
      </c>
      <c r="BQ8" s="40"/>
      <c r="BR8" s="41">
        <f>SUM(BR6:BR7)</f>
        <v>121.554</v>
      </c>
      <c r="BS8" s="41">
        <f t="shared" ref="BS8:CC8" si="1">SUM(BS6:BS7)</f>
        <v>176.16699999999997</v>
      </c>
      <c r="BT8" s="41">
        <f t="shared" si="1"/>
        <v>278.173</v>
      </c>
      <c r="BU8" s="41">
        <f t="shared" si="1"/>
        <v>421.39999999999992</v>
      </c>
      <c r="BV8" s="41">
        <f t="shared" si="1"/>
        <v>460.90000000000003</v>
      </c>
      <c r="BW8" s="41">
        <f t="shared" si="1"/>
        <v>408.50000000000011</v>
      </c>
      <c r="BX8" s="41">
        <f t="shared" si="1"/>
        <v>565.09999999999991</v>
      </c>
      <c r="BY8" s="41">
        <f t="shared" si="1"/>
        <v>557.20000000000005</v>
      </c>
      <c r="BZ8" s="40">
        <f t="shared" si="1"/>
        <v>460.22</v>
      </c>
      <c r="CA8" s="40">
        <f t="shared" si="1"/>
        <v>344.20000000000005</v>
      </c>
      <c r="CB8" s="40">
        <f t="shared" si="1"/>
        <v>403.399</v>
      </c>
      <c r="CC8" s="40">
        <f t="shared" si="1"/>
        <v>478.18700000000013</v>
      </c>
      <c r="CD8" s="40">
        <f>SUM(CD6:CD7)</f>
        <v>624.65300000000002</v>
      </c>
      <c r="CE8" s="40">
        <f>SUM(CE6:CE7)</f>
        <v>589.84500000000003</v>
      </c>
      <c r="CF8" s="40">
        <f>SUM(CF6:CF7)</f>
        <v>640.50400000000002</v>
      </c>
      <c r="CG8" s="40">
        <f>SUM(CG6:CG7)</f>
        <v>695.95399999999995</v>
      </c>
    </row>
    <row r="9" spans="1:85" s="48" customFormat="1" x14ac:dyDescent="0.2">
      <c r="A9" s="42" t="s">
        <v>111</v>
      </c>
      <c r="B9" s="43">
        <v>0.9</v>
      </c>
      <c r="C9" s="44">
        <v>1</v>
      </c>
      <c r="D9" s="43">
        <v>1</v>
      </c>
      <c r="E9" s="45">
        <v>1.2</v>
      </c>
      <c r="F9" s="43">
        <v>1.5</v>
      </c>
      <c r="G9" s="44">
        <v>1.8</v>
      </c>
      <c r="H9" s="43">
        <v>1.8</v>
      </c>
      <c r="I9" s="45">
        <v>1.8</v>
      </c>
      <c r="J9" s="43">
        <v>5.2</v>
      </c>
      <c r="K9" s="44">
        <v>2.2000000000000002</v>
      </c>
      <c r="L9" s="43">
        <v>3.2</v>
      </c>
      <c r="M9" s="45">
        <v>6.6</v>
      </c>
      <c r="N9" s="43">
        <v>9.5</v>
      </c>
      <c r="O9" s="44">
        <v>10.4</v>
      </c>
      <c r="P9" s="43">
        <v>7.1</v>
      </c>
      <c r="Q9" s="45">
        <v>9.5</v>
      </c>
      <c r="R9" s="43">
        <v>12.8</v>
      </c>
      <c r="S9" s="44">
        <v>11.6</v>
      </c>
      <c r="T9" s="43">
        <v>19.600000000000001</v>
      </c>
      <c r="U9" s="45">
        <v>16.3</v>
      </c>
      <c r="V9" s="44">
        <v>14.3</v>
      </c>
      <c r="W9" s="44">
        <v>10.199999999999999</v>
      </c>
      <c r="X9" s="44">
        <v>6.6</v>
      </c>
      <c r="Y9" s="45">
        <v>3.8</v>
      </c>
      <c r="Z9" s="44">
        <v>4.9000000000000004</v>
      </c>
      <c r="AA9" s="44">
        <v>5.3</v>
      </c>
      <c r="AB9" s="44">
        <v>23.6</v>
      </c>
      <c r="AC9" s="45">
        <v>27.5</v>
      </c>
      <c r="AD9" s="44">
        <v>23.2</v>
      </c>
      <c r="AE9" s="44">
        <v>8.9</v>
      </c>
      <c r="AF9" s="44">
        <v>15.6</v>
      </c>
      <c r="AG9" s="45">
        <v>16.7</v>
      </c>
      <c r="AH9" s="44">
        <v>14.7</v>
      </c>
      <c r="AI9" s="44">
        <v>15</v>
      </c>
      <c r="AJ9" s="44">
        <v>19.600000000000001</v>
      </c>
      <c r="AK9" s="45">
        <v>17.3</v>
      </c>
      <c r="AL9" s="44">
        <v>10.3</v>
      </c>
      <c r="AM9" s="44">
        <v>16.7</v>
      </c>
      <c r="AN9" s="44">
        <v>15.9</v>
      </c>
      <c r="AO9" s="45">
        <v>17.5</v>
      </c>
      <c r="AP9" s="44">
        <v>18</v>
      </c>
      <c r="AQ9" s="44">
        <v>18</v>
      </c>
      <c r="AR9" s="44">
        <v>19.100000000000001</v>
      </c>
      <c r="AS9" s="45">
        <v>21.5</v>
      </c>
      <c r="AT9" s="44">
        <v>21.6</v>
      </c>
      <c r="AU9" s="44">
        <v>27.8</v>
      </c>
      <c r="AV9" s="44">
        <v>28.6</v>
      </c>
      <c r="AW9" s="45">
        <v>29.277999999999999</v>
      </c>
      <c r="AX9" s="44">
        <v>33.329000000000008</v>
      </c>
      <c r="AY9" s="46">
        <v>37.206000000000003</v>
      </c>
      <c r="AZ9" s="46">
        <v>36.042000000000002</v>
      </c>
      <c r="BA9" s="47">
        <v>34.51</v>
      </c>
      <c r="BB9" s="46">
        <v>31.062999999999999</v>
      </c>
      <c r="BC9" s="46">
        <v>29.4</v>
      </c>
      <c r="BD9" s="46">
        <v>32.006999999999998</v>
      </c>
      <c r="BE9" s="47">
        <v>37.1</v>
      </c>
      <c r="BF9" s="46">
        <v>35.295000000000002</v>
      </c>
      <c r="BG9" s="46">
        <v>37.554000000000002</v>
      </c>
      <c r="BH9" s="46">
        <v>43.021000000000001</v>
      </c>
      <c r="BI9" s="47">
        <v>49.218000000000004</v>
      </c>
      <c r="BJ9" s="46">
        <v>52.430999999999997</v>
      </c>
      <c r="BK9" s="46">
        <v>58.576000000000001</v>
      </c>
      <c r="BL9" s="46">
        <v>56.168999999999997</v>
      </c>
      <c r="BM9" s="47">
        <v>62.433</v>
      </c>
      <c r="BN9" s="46">
        <v>54.761000000000003</v>
      </c>
      <c r="BO9" s="46">
        <v>59.582999999999998</v>
      </c>
      <c r="BP9" s="47">
        <v>62.526000000000003</v>
      </c>
      <c r="BQ9" s="32"/>
      <c r="BR9" s="33">
        <f>SUM(B9:E9)</f>
        <v>4.0999999999999996</v>
      </c>
      <c r="BS9" s="33">
        <f>SUM(F9:I9)</f>
        <v>6.8999999999999995</v>
      </c>
      <c r="BT9" s="33">
        <f>SUM(J9:M9)</f>
        <v>17.200000000000003</v>
      </c>
      <c r="BU9" s="33">
        <f>SUM(N9:Q9)</f>
        <v>36.5</v>
      </c>
      <c r="BV9" s="33">
        <f>SUM(R9:U9)</f>
        <v>60.3</v>
      </c>
      <c r="BW9" s="33">
        <f>SUM(V9:Y9)</f>
        <v>34.9</v>
      </c>
      <c r="BX9" s="33">
        <f>SUM(Z9:AC9)</f>
        <v>61.3</v>
      </c>
      <c r="BY9" s="33">
        <f>SUM(AD9:AG9)</f>
        <v>64.400000000000006</v>
      </c>
      <c r="BZ9" s="32">
        <f>SUM(AH9:AK9)</f>
        <v>66.599999999999994</v>
      </c>
      <c r="CA9" s="32">
        <f>SUM(AL9:AO9)</f>
        <v>60.4</v>
      </c>
      <c r="CB9" s="32">
        <f>SUM(AP9:AS9)</f>
        <v>76.599999999999994</v>
      </c>
      <c r="CC9" s="32">
        <f>SUM(AT9:AW9)</f>
        <v>107.27799999999999</v>
      </c>
      <c r="CD9" s="32">
        <f>SUM(AX9:BA9)</f>
        <v>141.08700000000002</v>
      </c>
      <c r="CE9" s="32">
        <f>SUM(BB9:BE9)</f>
        <v>129.57</v>
      </c>
      <c r="CF9" s="32">
        <f>SUM(BF9:BI9)</f>
        <v>165.08800000000002</v>
      </c>
      <c r="CG9" s="32">
        <f>SUM(BJ9:BM9)</f>
        <v>229.60899999999998</v>
      </c>
    </row>
    <row r="10" spans="1:85" x14ac:dyDescent="0.2">
      <c r="A10" s="13"/>
      <c r="B10" s="26"/>
      <c r="C10" s="27"/>
      <c r="D10" s="26"/>
      <c r="E10" s="28"/>
      <c r="F10" s="26"/>
      <c r="G10" s="27"/>
      <c r="H10" s="26"/>
      <c r="I10" s="28"/>
      <c r="J10" s="26"/>
      <c r="K10" s="27"/>
      <c r="L10" s="26"/>
      <c r="M10" s="28"/>
      <c r="N10" s="26"/>
      <c r="O10" s="27"/>
      <c r="P10" s="26"/>
      <c r="Q10" s="28"/>
      <c r="R10" s="26"/>
      <c r="S10" s="27"/>
      <c r="T10" s="26"/>
      <c r="U10" s="28"/>
      <c r="V10" s="27"/>
      <c r="W10" s="27"/>
      <c r="X10" s="27"/>
      <c r="Y10" s="28"/>
      <c r="Z10" s="27"/>
      <c r="AA10" s="27"/>
      <c r="AB10" s="27"/>
      <c r="AC10" s="28"/>
      <c r="AD10" s="27"/>
      <c r="AE10" s="27"/>
      <c r="AF10" s="27"/>
      <c r="AG10" s="28"/>
      <c r="AH10" s="27"/>
      <c r="AI10" s="27"/>
      <c r="AJ10" s="27"/>
      <c r="AK10" s="28"/>
      <c r="AL10" s="27"/>
      <c r="AM10" s="27"/>
      <c r="AN10" s="27"/>
      <c r="AO10" s="28"/>
      <c r="AP10" s="27"/>
      <c r="AQ10" s="29"/>
      <c r="AR10" s="27"/>
      <c r="AS10" s="28"/>
      <c r="AT10" s="27"/>
      <c r="AU10" s="29"/>
      <c r="AV10" s="27"/>
      <c r="AW10" s="28"/>
      <c r="AX10" s="29"/>
      <c r="AY10" s="29"/>
      <c r="AZ10" s="29"/>
      <c r="BA10" s="31"/>
      <c r="BB10" s="49"/>
      <c r="BC10" s="49"/>
      <c r="BD10" s="49"/>
      <c r="BE10" s="50"/>
      <c r="BF10" s="49"/>
      <c r="BG10" s="51"/>
      <c r="BH10" s="49"/>
      <c r="BI10" s="50"/>
      <c r="BJ10" s="49"/>
      <c r="BK10" s="51"/>
      <c r="BL10" s="49"/>
      <c r="BM10" s="50"/>
      <c r="BN10" s="49"/>
      <c r="BO10" s="49"/>
      <c r="BP10" s="50"/>
      <c r="BQ10" s="32"/>
      <c r="BR10" s="33"/>
      <c r="BS10" s="33"/>
      <c r="BT10" s="33"/>
      <c r="BU10" s="33"/>
      <c r="BV10" s="33"/>
      <c r="BW10" s="33"/>
      <c r="BX10" s="33"/>
      <c r="BY10" s="33"/>
      <c r="BZ10" s="32"/>
      <c r="CA10" s="32"/>
      <c r="CB10" s="32"/>
      <c r="CC10" s="32"/>
      <c r="CD10" s="32"/>
      <c r="CE10" s="52"/>
      <c r="CF10" s="52"/>
      <c r="CG10" s="52"/>
    </row>
    <row r="11" spans="1:85" x14ac:dyDescent="0.2">
      <c r="A11" s="35" t="s">
        <v>2</v>
      </c>
      <c r="B11" s="26">
        <v>16.899999999999999</v>
      </c>
      <c r="C11" s="27">
        <v>16.600000000000001</v>
      </c>
      <c r="D11" s="26">
        <v>16.600000000000001</v>
      </c>
      <c r="E11" s="28">
        <v>17.490000000000002</v>
      </c>
      <c r="F11" s="26">
        <v>22.3</v>
      </c>
      <c r="G11" s="27">
        <v>23.3</v>
      </c>
      <c r="H11" s="26">
        <v>22.9</v>
      </c>
      <c r="I11" s="28">
        <v>29.150000000000006</v>
      </c>
      <c r="J11" s="26">
        <v>31</v>
      </c>
      <c r="K11" s="27">
        <v>34</v>
      </c>
      <c r="L11" s="26">
        <v>39.799999999999997</v>
      </c>
      <c r="M11" s="28">
        <v>45.316000000000017</v>
      </c>
      <c r="N11" s="26">
        <v>53.4</v>
      </c>
      <c r="O11" s="27">
        <v>66.7</v>
      </c>
      <c r="P11" s="26">
        <v>69.3</v>
      </c>
      <c r="Q11" s="28">
        <v>79.900000000000006</v>
      </c>
      <c r="R11" s="26">
        <v>94.8</v>
      </c>
      <c r="S11" s="27">
        <v>105.3</v>
      </c>
      <c r="T11" s="26">
        <v>113.2</v>
      </c>
      <c r="U11" s="28">
        <v>121.2</v>
      </c>
      <c r="V11" s="27">
        <v>122.2</v>
      </c>
      <c r="W11" s="27">
        <v>127.9</v>
      </c>
      <c r="X11" s="27">
        <v>126.6</v>
      </c>
      <c r="Y11" s="28">
        <v>91</v>
      </c>
      <c r="Z11" s="27">
        <v>59.9</v>
      </c>
      <c r="AA11" s="27">
        <v>48.6</v>
      </c>
      <c r="AB11" s="27">
        <v>66.099999999999994</v>
      </c>
      <c r="AC11" s="28">
        <v>74.5</v>
      </c>
      <c r="AD11" s="27">
        <v>79.3</v>
      </c>
      <c r="AE11" s="27">
        <v>87.6</v>
      </c>
      <c r="AF11" s="27">
        <v>76.599999999999994</v>
      </c>
      <c r="AG11" s="28">
        <v>125.3</v>
      </c>
      <c r="AH11" s="27">
        <v>144.5</v>
      </c>
      <c r="AI11" s="27">
        <v>151.5</v>
      </c>
      <c r="AJ11" s="27">
        <v>148.5</v>
      </c>
      <c r="AK11" s="28">
        <v>160.1</v>
      </c>
      <c r="AL11" s="27">
        <v>154.30000000000001</v>
      </c>
      <c r="AM11" s="27">
        <v>147.6</v>
      </c>
      <c r="AN11" s="27">
        <v>142.6</v>
      </c>
      <c r="AO11" s="28">
        <v>140.6</v>
      </c>
      <c r="AP11" s="27">
        <v>131.9</v>
      </c>
      <c r="AQ11" s="29">
        <v>131.9</v>
      </c>
      <c r="AR11" s="27">
        <v>131.90200000000002</v>
      </c>
      <c r="AS11" s="28">
        <v>136.80000000000001</v>
      </c>
      <c r="AT11" s="27">
        <v>133.06100000000001</v>
      </c>
      <c r="AU11" s="29">
        <v>136.738</v>
      </c>
      <c r="AV11" s="27">
        <v>133.5</v>
      </c>
      <c r="AW11" s="28">
        <v>125.5</v>
      </c>
      <c r="AX11" s="29">
        <v>119.355</v>
      </c>
      <c r="AY11" s="29">
        <v>113.955</v>
      </c>
      <c r="AZ11" s="29">
        <v>109.78</v>
      </c>
      <c r="BA11" s="31">
        <v>107.934</v>
      </c>
      <c r="BB11" s="29">
        <v>108.384</v>
      </c>
      <c r="BC11" s="29">
        <v>107.526</v>
      </c>
      <c r="BD11" s="29">
        <v>107.57</v>
      </c>
      <c r="BE11" s="31">
        <v>110.46299999999999</v>
      </c>
      <c r="BF11" s="29">
        <v>110.005</v>
      </c>
      <c r="BG11" s="29">
        <v>107.851</v>
      </c>
      <c r="BH11" s="29">
        <v>105.521</v>
      </c>
      <c r="BI11" s="31">
        <v>108.31699999999999</v>
      </c>
      <c r="BJ11" s="29">
        <v>108.59399999999999</v>
      </c>
      <c r="BK11" s="29">
        <v>106.967</v>
      </c>
      <c r="BL11" s="29">
        <v>105.217</v>
      </c>
      <c r="BM11" s="31">
        <v>103.745</v>
      </c>
      <c r="BN11" s="29">
        <v>137.25700000000001</v>
      </c>
      <c r="BO11" s="29">
        <v>164.57400000000001</v>
      </c>
      <c r="BP11" s="31">
        <v>142.49700000000001</v>
      </c>
      <c r="BQ11" s="32"/>
      <c r="BR11" s="33">
        <f>SUM(B11:E11)</f>
        <v>67.59</v>
      </c>
      <c r="BS11" s="33">
        <f>SUM(F11:I11)</f>
        <v>97.65</v>
      </c>
      <c r="BT11" s="33">
        <f>SUM(J11:M11)</f>
        <v>150.11600000000001</v>
      </c>
      <c r="BU11" s="33">
        <f>SUM(N11:Q11)</f>
        <v>269.29999999999995</v>
      </c>
      <c r="BV11" s="33">
        <f>SUM(R11:U11)</f>
        <v>434.5</v>
      </c>
      <c r="BW11" s="33">
        <f>SUM(V11:Y11)</f>
        <v>467.70000000000005</v>
      </c>
      <c r="BX11" s="33">
        <f>SUM(Z11:AC11)</f>
        <v>249.1</v>
      </c>
      <c r="BY11" s="33">
        <f>SUM(AD11:AG11)</f>
        <v>368.79999999999995</v>
      </c>
      <c r="BZ11" s="32">
        <f>SUM(AH11:AK11)</f>
        <v>604.6</v>
      </c>
      <c r="CA11" s="32">
        <f>SUM(AL11:AO11)</f>
        <v>585.1</v>
      </c>
      <c r="CB11" s="32">
        <f>SUM(AP11:AS11)</f>
        <v>532.50199999999995</v>
      </c>
      <c r="CC11" s="32">
        <f>SUM(AT11:AW11)</f>
        <v>528.79899999999998</v>
      </c>
      <c r="CD11" s="32">
        <f>SUM(AX11:BA11)</f>
        <v>451.024</v>
      </c>
      <c r="CE11" s="32">
        <f>SUM(BB11:BE11)</f>
        <v>433.94299999999998</v>
      </c>
      <c r="CF11" s="32">
        <f>SUM(BF11:BI11)</f>
        <v>431.69400000000002</v>
      </c>
      <c r="CG11" s="32">
        <f>SUM(BJ11:BM11)</f>
        <v>424.52299999999997</v>
      </c>
    </row>
    <row r="12" spans="1:85" x14ac:dyDescent="0.2">
      <c r="A12" s="35" t="s">
        <v>3</v>
      </c>
      <c r="B12" s="26">
        <v>-6.5</v>
      </c>
      <c r="C12" s="27">
        <v>-5.8</v>
      </c>
      <c r="D12" s="26">
        <v>-4.2</v>
      </c>
      <c r="E12" s="28">
        <v>-3.838000000000001</v>
      </c>
      <c r="F12" s="26">
        <v>-3.8</v>
      </c>
      <c r="G12" s="27">
        <v>-2.4</v>
      </c>
      <c r="H12" s="26">
        <v>-2.2000000000000002</v>
      </c>
      <c r="I12" s="28">
        <v>-4.9789999999999992</v>
      </c>
      <c r="J12" s="26">
        <v>-5.6</v>
      </c>
      <c r="K12" s="27">
        <v>-6.7</v>
      </c>
      <c r="L12" s="26">
        <v>-6.9</v>
      </c>
      <c r="M12" s="28">
        <v>-6.923</v>
      </c>
      <c r="N12" s="26">
        <v>-10.3</v>
      </c>
      <c r="O12" s="27">
        <v>-15.2</v>
      </c>
      <c r="P12" s="26">
        <v>-18.899999999999999</v>
      </c>
      <c r="Q12" s="28">
        <v>-23.2</v>
      </c>
      <c r="R12" s="26">
        <v>-30</v>
      </c>
      <c r="S12" s="27">
        <v>-37</v>
      </c>
      <c r="T12" s="26">
        <v>-44.4</v>
      </c>
      <c r="U12" s="28">
        <v>-51.1</v>
      </c>
      <c r="V12" s="27">
        <v>-56.6</v>
      </c>
      <c r="W12" s="27">
        <v>-59.6</v>
      </c>
      <c r="X12" s="27">
        <v>-58.9</v>
      </c>
      <c r="Y12" s="28">
        <v>-41.1</v>
      </c>
      <c r="Z12" s="27">
        <v>-17.600000000000001</v>
      </c>
      <c r="AA12" s="27">
        <v>-7.7</v>
      </c>
      <c r="AB12" s="27">
        <v>-10.9</v>
      </c>
      <c r="AC12" s="28">
        <v>-8.6</v>
      </c>
      <c r="AD12" s="27">
        <v>-8.699999</v>
      </c>
      <c r="AE12" s="27">
        <v>-10.166720000000002</v>
      </c>
      <c r="AF12" s="27">
        <v>-11.034149340000001</v>
      </c>
      <c r="AG12" s="28">
        <v>-14.857462989999998</v>
      </c>
      <c r="AH12" s="27">
        <v>-11.2425</v>
      </c>
      <c r="AI12" s="27">
        <v>-12.592499989999999</v>
      </c>
      <c r="AJ12" s="27">
        <v>-17.075376570000003</v>
      </c>
      <c r="AK12" s="28">
        <v>-18.492499990000002</v>
      </c>
      <c r="AL12" s="27">
        <v>-18.078599999999998</v>
      </c>
      <c r="AM12" s="27">
        <v>-18.128599999999999</v>
      </c>
      <c r="AN12" s="27">
        <v>-19.797265040000003</v>
      </c>
      <c r="AO12" s="28">
        <v>-16.578659999999999</v>
      </c>
      <c r="AP12" s="27">
        <v>-14.215</v>
      </c>
      <c r="AQ12" s="29">
        <v>-13.469072000000001</v>
      </c>
      <c r="AR12" s="27">
        <v>-13.985093000000001</v>
      </c>
      <c r="AS12" s="28">
        <v>-14.208345</v>
      </c>
      <c r="AT12" s="27">
        <v>-12.696</v>
      </c>
      <c r="AU12" s="29">
        <v>-13.462</v>
      </c>
      <c r="AV12" s="27">
        <v>-12.8</v>
      </c>
      <c r="AW12" s="28">
        <v>-11.247999999999999</v>
      </c>
      <c r="AX12" s="29">
        <v>-10.880178000000001</v>
      </c>
      <c r="AY12" s="29">
        <v>-10.352774</v>
      </c>
      <c r="AZ12" s="29">
        <v>-11.98150764</v>
      </c>
      <c r="BA12" s="31">
        <v>-11.237508999999999</v>
      </c>
      <c r="BB12" s="29">
        <v>-9.7586883499999999</v>
      </c>
      <c r="BC12" s="29">
        <v>-7.271312</v>
      </c>
      <c r="BD12" s="29">
        <v>-6.4059999999999997</v>
      </c>
      <c r="BE12" s="31">
        <v>-7.3330000000000002</v>
      </c>
      <c r="BF12" s="29">
        <v>-9.8309999999999995</v>
      </c>
      <c r="BG12" s="29">
        <v>-11.567</v>
      </c>
      <c r="BH12" s="29">
        <v>-9.6869999999999994</v>
      </c>
      <c r="BI12" s="31">
        <v>-14.34</v>
      </c>
      <c r="BJ12" s="29">
        <v>-13.288</v>
      </c>
      <c r="BK12" s="29">
        <v>-11.114000000000001</v>
      </c>
      <c r="BL12" s="29">
        <v>-13.794</v>
      </c>
      <c r="BM12" s="31">
        <v>-8.7639999999999993</v>
      </c>
      <c r="BN12" s="29">
        <v>-33.372</v>
      </c>
      <c r="BO12" s="29">
        <v>-31.632999999999999</v>
      </c>
      <c r="BP12" s="31">
        <v>-13.711</v>
      </c>
      <c r="BQ12" s="32"/>
      <c r="BR12" s="33">
        <f>SUM(B12:E12)</f>
        <v>-20.338000000000001</v>
      </c>
      <c r="BS12" s="33">
        <f>SUM(F12:I12)</f>
        <v>-13.378999999999998</v>
      </c>
      <c r="BT12" s="33">
        <f>SUM(J12:M12)</f>
        <v>-26.123000000000005</v>
      </c>
      <c r="BU12" s="33">
        <f>SUM(N12:Q12)</f>
        <v>-67.599999999999994</v>
      </c>
      <c r="BV12" s="33">
        <f>SUM(R12:U12)</f>
        <v>-162.5</v>
      </c>
      <c r="BW12" s="33">
        <f>SUM(V12:Y12)</f>
        <v>-216.2</v>
      </c>
      <c r="BX12" s="33">
        <f>SUM(Z12:AC12)</f>
        <v>-44.800000000000004</v>
      </c>
      <c r="BY12" s="33">
        <f>SUM(AD12:AG12)</f>
        <v>-44.758331330000004</v>
      </c>
      <c r="BZ12" s="32">
        <f>SUM(AH12:AK12)</f>
        <v>-59.402876550000002</v>
      </c>
      <c r="CA12" s="32">
        <f>SUM(AL12:AO12)</f>
        <v>-72.583125039999999</v>
      </c>
      <c r="CB12" s="32">
        <f>SUM(AP12:AS12)</f>
        <v>-55.877510000000001</v>
      </c>
      <c r="CC12" s="32">
        <f>SUM(AT12:AW12)</f>
        <v>-50.205999999999996</v>
      </c>
      <c r="CD12" s="32">
        <f>SUM(AX12:BA12)</f>
        <v>-44.451968640000004</v>
      </c>
      <c r="CE12" s="32">
        <f>SUM(BB12:BE12)</f>
        <v>-30.769000349999999</v>
      </c>
      <c r="CF12" s="32">
        <f>SUM(BF12:BI12)</f>
        <v>-45.424999999999997</v>
      </c>
      <c r="CG12" s="32">
        <f>SUM(BJ12:BM12)</f>
        <v>-46.959999999999994</v>
      </c>
    </row>
    <row r="13" spans="1:85" x14ac:dyDescent="0.2">
      <c r="A13" s="20" t="s">
        <v>4</v>
      </c>
      <c r="B13" s="37">
        <f t="shared" ref="B13:BK13" si="2">SUM(B11:B12)</f>
        <v>10.399999999999999</v>
      </c>
      <c r="C13" s="37">
        <f t="shared" si="2"/>
        <v>10.8</v>
      </c>
      <c r="D13" s="37">
        <f t="shared" si="2"/>
        <v>12.400000000000002</v>
      </c>
      <c r="E13" s="38">
        <f t="shared" si="2"/>
        <v>13.652000000000001</v>
      </c>
      <c r="F13" s="37">
        <f t="shared" si="2"/>
        <v>18.5</v>
      </c>
      <c r="G13" s="37">
        <f t="shared" si="2"/>
        <v>20.900000000000002</v>
      </c>
      <c r="H13" s="37">
        <f t="shared" si="2"/>
        <v>20.7</v>
      </c>
      <c r="I13" s="38">
        <f t="shared" si="2"/>
        <v>24.171000000000006</v>
      </c>
      <c r="J13" s="37">
        <f t="shared" si="2"/>
        <v>25.4</v>
      </c>
      <c r="K13" s="37">
        <f t="shared" si="2"/>
        <v>27.3</v>
      </c>
      <c r="L13" s="37">
        <f t="shared" si="2"/>
        <v>32.9</v>
      </c>
      <c r="M13" s="38">
        <f t="shared" si="2"/>
        <v>38.393000000000015</v>
      </c>
      <c r="N13" s="37">
        <f t="shared" si="2"/>
        <v>43.099999999999994</v>
      </c>
      <c r="O13" s="37">
        <f t="shared" si="2"/>
        <v>51.5</v>
      </c>
      <c r="P13" s="37">
        <f t="shared" si="2"/>
        <v>50.4</v>
      </c>
      <c r="Q13" s="38">
        <f t="shared" si="2"/>
        <v>56.7</v>
      </c>
      <c r="R13" s="37">
        <f t="shared" si="2"/>
        <v>64.8</v>
      </c>
      <c r="S13" s="37">
        <f t="shared" si="2"/>
        <v>68.3</v>
      </c>
      <c r="T13" s="37">
        <f t="shared" si="2"/>
        <v>68.800000000000011</v>
      </c>
      <c r="U13" s="38">
        <f t="shared" si="2"/>
        <v>70.099999999999994</v>
      </c>
      <c r="V13" s="37">
        <f t="shared" si="2"/>
        <v>65.599999999999994</v>
      </c>
      <c r="W13" s="37">
        <f t="shared" si="2"/>
        <v>68.300000000000011</v>
      </c>
      <c r="X13" s="37">
        <f t="shared" si="2"/>
        <v>67.699999999999989</v>
      </c>
      <c r="Y13" s="38">
        <f t="shared" si="2"/>
        <v>49.9</v>
      </c>
      <c r="Z13" s="37">
        <f t="shared" si="2"/>
        <v>42.3</v>
      </c>
      <c r="AA13" s="37">
        <f t="shared" si="2"/>
        <v>40.9</v>
      </c>
      <c r="AB13" s="37">
        <f t="shared" si="2"/>
        <v>55.199999999999996</v>
      </c>
      <c r="AC13" s="38">
        <f t="shared" si="2"/>
        <v>65.900000000000006</v>
      </c>
      <c r="AD13" s="37">
        <f t="shared" si="2"/>
        <v>70.600000999999992</v>
      </c>
      <c r="AE13" s="37">
        <f t="shared" si="2"/>
        <v>77.433279999999996</v>
      </c>
      <c r="AF13" s="37">
        <f t="shared" si="2"/>
        <v>65.565850659999995</v>
      </c>
      <c r="AG13" s="38">
        <f t="shared" si="2"/>
        <v>110.44253701</v>
      </c>
      <c r="AH13" s="37">
        <f t="shared" si="2"/>
        <v>133.25749999999999</v>
      </c>
      <c r="AI13" s="37">
        <f t="shared" si="2"/>
        <v>138.90750001000001</v>
      </c>
      <c r="AJ13" s="37">
        <f t="shared" si="2"/>
        <v>131.42462343</v>
      </c>
      <c r="AK13" s="38">
        <f t="shared" si="2"/>
        <v>141.60750001</v>
      </c>
      <c r="AL13" s="37">
        <f t="shared" si="2"/>
        <v>136.22140000000002</v>
      </c>
      <c r="AM13" s="37">
        <f t="shared" si="2"/>
        <v>129.47139999999999</v>
      </c>
      <c r="AN13" s="37">
        <f t="shared" si="2"/>
        <v>122.80273496</v>
      </c>
      <c r="AO13" s="38">
        <f t="shared" si="2"/>
        <v>124.02134</v>
      </c>
      <c r="AP13" s="37">
        <f t="shared" si="2"/>
        <v>117.685</v>
      </c>
      <c r="AQ13" s="39">
        <f t="shared" si="2"/>
        <v>118.43092800000001</v>
      </c>
      <c r="AR13" s="37">
        <f t="shared" si="2"/>
        <v>117.91690700000001</v>
      </c>
      <c r="AS13" s="38">
        <f t="shared" si="2"/>
        <v>122.59165500000002</v>
      </c>
      <c r="AT13" s="37">
        <f t="shared" si="2"/>
        <v>120.36500000000001</v>
      </c>
      <c r="AU13" s="39">
        <f t="shared" si="2"/>
        <v>123.276</v>
      </c>
      <c r="AV13" s="37">
        <f t="shared" si="2"/>
        <v>120.7</v>
      </c>
      <c r="AW13" s="38">
        <f t="shared" si="2"/>
        <v>114.252</v>
      </c>
      <c r="AX13" s="39">
        <f t="shared" si="2"/>
        <v>108.474822</v>
      </c>
      <c r="AY13" s="39">
        <f t="shared" si="2"/>
        <v>103.602226</v>
      </c>
      <c r="AZ13" s="39">
        <f t="shared" si="2"/>
        <v>97.798492359999997</v>
      </c>
      <c r="BA13" s="38">
        <f t="shared" si="2"/>
        <v>96.696490999999995</v>
      </c>
      <c r="BB13" s="39">
        <f t="shared" si="2"/>
        <v>98.62531165</v>
      </c>
      <c r="BC13" s="39">
        <f t="shared" si="2"/>
        <v>100.254688</v>
      </c>
      <c r="BD13" s="39">
        <f t="shared" si="2"/>
        <v>101.16399999999999</v>
      </c>
      <c r="BE13" s="38">
        <f t="shared" si="2"/>
        <v>103.13</v>
      </c>
      <c r="BF13" s="39">
        <f t="shared" si="2"/>
        <v>100.17399999999999</v>
      </c>
      <c r="BG13" s="39">
        <f t="shared" si="2"/>
        <v>96.283999999999992</v>
      </c>
      <c r="BH13" s="39">
        <f t="shared" si="2"/>
        <v>95.834000000000003</v>
      </c>
      <c r="BI13" s="38">
        <f t="shared" si="2"/>
        <v>93.97699999999999</v>
      </c>
      <c r="BJ13" s="39">
        <f t="shared" si="2"/>
        <v>95.305999999999997</v>
      </c>
      <c r="BK13" s="39">
        <f t="shared" si="2"/>
        <v>95.852999999999994</v>
      </c>
      <c r="BL13" s="39">
        <f>SUM(BL11:BL12)</f>
        <v>91.423000000000002</v>
      </c>
      <c r="BM13" s="38">
        <f>SUM(BM11:BM12)</f>
        <v>94.981000000000009</v>
      </c>
      <c r="BN13" s="39">
        <f>SUM(BN11:BN12)</f>
        <v>103.88500000000001</v>
      </c>
      <c r="BO13" s="39">
        <f>SUM(BO11:BO12)</f>
        <v>132.941</v>
      </c>
      <c r="BP13" s="39">
        <f>SUM(BP11:BP12)</f>
        <v>128.786</v>
      </c>
      <c r="BQ13" s="40"/>
      <c r="BR13" s="41">
        <f>SUM(BR11:BR12)</f>
        <v>47.252000000000002</v>
      </c>
      <c r="BS13" s="41">
        <f t="shared" ref="BS13:CC13" si="3">SUM(BS11:BS12)</f>
        <v>84.271000000000015</v>
      </c>
      <c r="BT13" s="41">
        <f t="shared" si="3"/>
        <v>123.99300000000001</v>
      </c>
      <c r="BU13" s="41">
        <f t="shared" si="3"/>
        <v>201.69999999999996</v>
      </c>
      <c r="BV13" s="41">
        <f t="shared" si="3"/>
        <v>272</v>
      </c>
      <c r="BW13" s="41">
        <f t="shared" si="3"/>
        <v>251.50000000000006</v>
      </c>
      <c r="BX13" s="41">
        <f t="shared" si="3"/>
        <v>204.29999999999998</v>
      </c>
      <c r="BY13" s="41">
        <f t="shared" si="3"/>
        <v>324.04166866999992</v>
      </c>
      <c r="BZ13" s="40">
        <f t="shared" si="3"/>
        <v>545.19712345000005</v>
      </c>
      <c r="CA13" s="40">
        <f t="shared" si="3"/>
        <v>512.51687496</v>
      </c>
      <c r="CB13" s="40">
        <f t="shared" si="3"/>
        <v>476.62448999999992</v>
      </c>
      <c r="CC13" s="40">
        <f t="shared" si="3"/>
        <v>478.59299999999996</v>
      </c>
      <c r="CD13" s="40">
        <f>SUM(CD11:CD12)</f>
        <v>406.57203135999998</v>
      </c>
      <c r="CE13" s="40">
        <f>SUM(CE11:CE12)</f>
        <v>403.17399964999998</v>
      </c>
      <c r="CF13" s="40">
        <f>SUM(CF11:CF12)</f>
        <v>386.26900000000001</v>
      </c>
      <c r="CG13" s="40">
        <f>SUM(CG11:CG12)</f>
        <v>377.56299999999999</v>
      </c>
    </row>
    <row r="14" spans="1:85" x14ac:dyDescent="0.2">
      <c r="A14" s="35" t="s">
        <v>5</v>
      </c>
      <c r="B14" s="26">
        <v>0.1</v>
      </c>
      <c r="C14" s="27">
        <v>1.5</v>
      </c>
      <c r="D14" s="26">
        <v>-0.3</v>
      </c>
      <c r="E14" s="28">
        <v>0.87899999999999967</v>
      </c>
      <c r="F14" s="26">
        <v>3.8</v>
      </c>
      <c r="G14" s="27">
        <v>-2.4</v>
      </c>
      <c r="H14" s="26">
        <v>0.2</v>
      </c>
      <c r="I14" s="28">
        <v>-4.84</v>
      </c>
      <c r="J14" s="26">
        <v>-0.1</v>
      </c>
      <c r="K14" s="27">
        <v>3.4</v>
      </c>
      <c r="L14" s="26">
        <v>0.9</v>
      </c>
      <c r="M14" s="28">
        <v>1.0089999999999995</v>
      </c>
      <c r="N14" s="26">
        <v>4.5</v>
      </c>
      <c r="O14" s="27">
        <v>-0.1</v>
      </c>
      <c r="P14" s="26">
        <v>-0.7</v>
      </c>
      <c r="Q14" s="28">
        <v>2.1</v>
      </c>
      <c r="R14" s="26">
        <v>4.5999999999999996</v>
      </c>
      <c r="S14" s="27">
        <v>11.2</v>
      </c>
      <c r="T14" s="26">
        <v>9.1</v>
      </c>
      <c r="U14" s="28">
        <v>-1.2</v>
      </c>
      <c r="V14" s="27">
        <v>4.7</v>
      </c>
      <c r="W14" s="27">
        <v>4.4000000000000004</v>
      </c>
      <c r="X14" s="27">
        <v>2.5</v>
      </c>
      <c r="Y14" s="28">
        <v>0.1</v>
      </c>
      <c r="Z14" s="27">
        <v>1.3</v>
      </c>
      <c r="AA14" s="27">
        <v>8.4</v>
      </c>
      <c r="AB14" s="27">
        <v>19.100000000000001</v>
      </c>
      <c r="AC14" s="28">
        <v>7.9</v>
      </c>
      <c r="AD14" s="27">
        <v>17.5</v>
      </c>
      <c r="AE14" s="27">
        <v>6.2</v>
      </c>
      <c r="AF14" s="27">
        <v>16.940999999999999</v>
      </c>
      <c r="AG14" s="28">
        <v>3.06</v>
      </c>
      <c r="AH14" s="27">
        <v>13.6</v>
      </c>
      <c r="AI14" s="27">
        <v>2.2000000000000002</v>
      </c>
      <c r="AJ14" s="27">
        <v>11.9</v>
      </c>
      <c r="AK14" s="28">
        <v>3.9</v>
      </c>
      <c r="AL14" s="27">
        <v>11</v>
      </c>
      <c r="AM14" s="27">
        <v>10.35</v>
      </c>
      <c r="AN14" s="27">
        <v>-0.8</v>
      </c>
      <c r="AO14" s="28">
        <v>11.1</v>
      </c>
      <c r="AP14" s="27">
        <v>15</v>
      </c>
      <c r="AQ14" s="29">
        <v>14.9</v>
      </c>
      <c r="AR14" s="27">
        <v>14.989000000000001</v>
      </c>
      <c r="AS14" s="28">
        <v>20.399999999999999</v>
      </c>
      <c r="AT14" s="27">
        <v>22.622</v>
      </c>
      <c r="AU14" s="29">
        <v>16.465</v>
      </c>
      <c r="AV14" s="27">
        <v>21.2</v>
      </c>
      <c r="AW14" s="28">
        <v>26.2</v>
      </c>
      <c r="AX14" s="29">
        <v>39.072000000000003</v>
      </c>
      <c r="AY14" s="29">
        <v>34.729999999999997</v>
      </c>
      <c r="AZ14" s="29">
        <v>34.405999999999999</v>
      </c>
      <c r="BA14" s="31">
        <v>38.984999999999999</v>
      </c>
      <c r="BB14" s="29">
        <v>33.720999999999997</v>
      </c>
      <c r="BC14" s="29">
        <v>32.692</v>
      </c>
      <c r="BD14" s="29">
        <v>38.408000000000001</v>
      </c>
      <c r="BE14" s="31">
        <v>46.697000000000003</v>
      </c>
      <c r="BF14" s="29">
        <v>45.103000000000002</v>
      </c>
      <c r="BG14" s="29">
        <v>36.871000000000002</v>
      </c>
      <c r="BH14" s="29">
        <v>34.445999999999998</v>
      </c>
      <c r="BI14" s="31">
        <v>45.94</v>
      </c>
      <c r="BJ14" s="29">
        <v>48.933</v>
      </c>
      <c r="BK14" s="29">
        <v>42.642000000000003</v>
      </c>
      <c r="BL14" s="29">
        <v>42.862000000000002</v>
      </c>
      <c r="BM14" s="31">
        <v>43.543999999999997</v>
      </c>
      <c r="BN14" s="29">
        <v>109.134</v>
      </c>
      <c r="BO14" s="29">
        <v>42.908999999999999</v>
      </c>
      <c r="BP14" s="31">
        <v>42.392000000000003</v>
      </c>
      <c r="BQ14" s="32"/>
      <c r="BR14" s="33">
        <f>SUM(B14:E14)</f>
        <v>2.1789999999999998</v>
      </c>
      <c r="BS14" s="33">
        <f>SUM(F14:I14)</f>
        <v>-3.24</v>
      </c>
      <c r="BT14" s="33">
        <f>SUM(J14:M14)</f>
        <v>5.2089999999999996</v>
      </c>
      <c r="BU14" s="33">
        <f>SUM(N14:Q14)</f>
        <v>5.8000000000000007</v>
      </c>
      <c r="BV14" s="33">
        <f>SUM(R14:U14)</f>
        <v>23.7</v>
      </c>
      <c r="BW14" s="33">
        <f>SUM(V14:Y14)</f>
        <v>11.700000000000001</v>
      </c>
      <c r="BX14" s="33">
        <f>SUM(Z14:AC14)</f>
        <v>36.700000000000003</v>
      </c>
      <c r="BY14" s="33">
        <f>SUM(AD14:AG14)</f>
        <v>43.701000000000001</v>
      </c>
      <c r="BZ14" s="32">
        <f>SUM(AH14:AK14)</f>
        <v>31.6</v>
      </c>
      <c r="CA14" s="32">
        <f>SUM(AL14:AO14)</f>
        <v>31.65</v>
      </c>
      <c r="CB14" s="32">
        <f>SUM(AP14:AS14)</f>
        <v>65.288999999999987</v>
      </c>
      <c r="CC14" s="32">
        <f>SUM(AT14:AW14)</f>
        <v>86.487000000000009</v>
      </c>
      <c r="CD14" s="32">
        <f>SUM(AX14:BA14)</f>
        <v>147.19299999999998</v>
      </c>
      <c r="CE14" s="32">
        <f>SUM(BB14:BE14)</f>
        <v>151.518</v>
      </c>
      <c r="CF14" s="32">
        <f>SUM(BF14:BI14)</f>
        <v>162.36000000000001</v>
      </c>
      <c r="CG14" s="32">
        <f>SUM(BJ14:BM14)</f>
        <v>177.98099999999999</v>
      </c>
    </row>
    <row r="15" spans="1:85" x14ac:dyDescent="0.2">
      <c r="A15" s="35" t="s">
        <v>6</v>
      </c>
      <c r="B15" s="26">
        <v>4.8</v>
      </c>
      <c r="C15" s="27">
        <v>5.2</v>
      </c>
      <c r="D15" s="26">
        <v>4.7</v>
      </c>
      <c r="E15" s="28">
        <v>4.9790000000000001</v>
      </c>
      <c r="F15" s="26">
        <v>5.5</v>
      </c>
      <c r="G15" s="27">
        <v>5.5</v>
      </c>
      <c r="H15" s="26">
        <v>5.4</v>
      </c>
      <c r="I15" s="28">
        <v>6.9440000000000026</v>
      </c>
      <c r="J15" s="26">
        <v>6.5</v>
      </c>
      <c r="K15" s="27">
        <v>6.9</v>
      </c>
      <c r="L15" s="26">
        <v>6.4</v>
      </c>
      <c r="M15" s="28">
        <v>6.9729999999999972</v>
      </c>
      <c r="N15" s="26">
        <v>7.8</v>
      </c>
      <c r="O15" s="27">
        <v>8.1999999999999993</v>
      </c>
      <c r="P15" s="26">
        <v>7.6</v>
      </c>
      <c r="Q15" s="28">
        <v>8.6</v>
      </c>
      <c r="R15" s="26">
        <v>8.8000000000000007</v>
      </c>
      <c r="S15" s="27">
        <v>8.4</v>
      </c>
      <c r="T15" s="26">
        <v>4.8</v>
      </c>
      <c r="U15" s="28">
        <v>7</v>
      </c>
      <c r="V15" s="27">
        <v>8.4</v>
      </c>
      <c r="W15" s="27">
        <v>7.7</v>
      </c>
      <c r="X15" s="27">
        <v>7</v>
      </c>
      <c r="Y15" s="28">
        <v>8</v>
      </c>
      <c r="Z15" s="27">
        <v>9.3000000000000007</v>
      </c>
      <c r="AA15" s="27">
        <v>9.9</v>
      </c>
      <c r="AB15" s="27">
        <v>69.2</v>
      </c>
      <c r="AC15" s="28">
        <v>26.5</v>
      </c>
      <c r="AD15" s="27">
        <v>19.899999999999999</v>
      </c>
      <c r="AE15" s="27">
        <v>12.6</v>
      </c>
      <c r="AF15" s="27">
        <v>7.8419999999999996</v>
      </c>
      <c r="AG15" s="28">
        <v>111.56</v>
      </c>
      <c r="AH15" s="27">
        <v>10</v>
      </c>
      <c r="AI15" s="27">
        <v>17.600000000000001</v>
      </c>
      <c r="AJ15" s="27">
        <v>3.8</v>
      </c>
      <c r="AK15" s="28">
        <v>13.7</v>
      </c>
      <c r="AL15" s="27">
        <v>9.4</v>
      </c>
      <c r="AM15" s="27">
        <v>10.16</v>
      </c>
      <c r="AN15" s="27">
        <v>8.6999999999999993</v>
      </c>
      <c r="AO15" s="28">
        <v>13.7</v>
      </c>
      <c r="AP15" s="27">
        <v>8.8000000000000007</v>
      </c>
      <c r="AQ15" s="29">
        <v>12.9</v>
      </c>
      <c r="AR15" s="27">
        <v>7.9409999999999998</v>
      </c>
      <c r="AS15" s="28">
        <v>8.3000000000000007</v>
      </c>
      <c r="AT15" s="27">
        <v>11.737</v>
      </c>
      <c r="AU15" s="29">
        <v>11.266999999999999</v>
      </c>
      <c r="AV15" s="27">
        <v>9.1999999999999993</v>
      </c>
      <c r="AW15" s="28">
        <v>10.4</v>
      </c>
      <c r="AX15" s="29">
        <v>13.093</v>
      </c>
      <c r="AY15" s="29">
        <v>14.269</v>
      </c>
      <c r="AZ15" s="29">
        <v>10.317</v>
      </c>
      <c r="BA15" s="31">
        <v>21.962</v>
      </c>
      <c r="BB15" s="29">
        <v>13.707000000000001</v>
      </c>
      <c r="BC15" s="29">
        <v>22.398</v>
      </c>
      <c r="BD15" s="29">
        <v>7.7619999999999996</v>
      </c>
      <c r="BE15" s="31">
        <v>7.6189999999999998</v>
      </c>
      <c r="BF15" s="29">
        <v>14.081</v>
      </c>
      <c r="BG15" s="29">
        <v>15.996</v>
      </c>
      <c r="BH15" s="29">
        <v>8.8119999999999994</v>
      </c>
      <c r="BI15" s="31">
        <v>16.013999999999999</v>
      </c>
      <c r="BJ15" s="29">
        <v>15.843</v>
      </c>
      <c r="BK15" s="29">
        <v>17.187999999999999</v>
      </c>
      <c r="BL15" s="29">
        <v>4.9550000000000001</v>
      </c>
      <c r="BM15" s="31">
        <v>20.93</v>
      </c>
      <c r="BN15" s="29">
        <v>15.243</v>
      </c>
      <c r="BO15" s="29">
        <v>16.902000000000001</v>
      </c>
      <c r="BP15" s="31">
        <v>14.37</v>
      </c>
      <c r="BQ15" s="32"/>
      <c r="BR15" s="33">
        <f>SUM(B15:E15)</f>
        <v>19.678999999999998</v>
      </c>
      <c r="BS15" s="33">
        <f>SUM(F15:I15)</f>
        <v>23.344000000000001</v>
      </c>
      <c r="BT15" s="33">
        <f>SUM(J15:M15)</f>
        <v>26.772999999999996</v>
      </c>
      <c r="BU15" s="33">
        <f>SUM(N15:Q15)</f>
        <v>32.200000000000003</v>
      </c>
      <c r="BV15" s="33">
        <f>SUM(R15:U15)</f>
        <v>29.000000000000004</v>
      </c>
      <c r="BW15" s="33">
        <f>SUM(V15:Y15)</f>
        <v>31.1</v>
      </c>
      <c r="BX15" s="33">
        <f>SUM(Z15:AC15)</f>
        <v>114.9</v>
      </c>
      <c r="BY15" s="33">
        <f>SUM(AD15:AG15)</f>
        <v>151.90199999999999</v>
      </c>
      <c r="BZ15" s="32">
        <f>SUM(AH15:AK15)</f>
        <v>45.1</v>
      </c>
      <c r="CA15" s="32">
        <f>SUM(AL15:AO15)</f>
        <v>41.96</v>
      </c>
      <c r="CB15" s="32">
        <f>SUM(AP15:AS15)</f>
        <v>37.941000000000003</v>
      </c>
      <c r="CC15" s="32">
        <f>SUM(AT15:AW15)</f>
        <v>42.603999999999992</v>
      </c>
      <c r="CD15" s="32">
        <f>SUM(AX15:BA15)</f>
        <v>59.641000000000005</v>
      </c>
      <c r="CE15" s="32">
        <f>SUM(BB15:BE15)</f>
        <v>51.486000000000004</v>
      </c>
      <c r="CF15" s="32">
        <f>SUM(BF15:BI15)</f>
        <v>54.902999999999992</v>
      </c>
      <c r="CG15" s="32">
        <f>SUM(BJ15:BM15)</f>
        <v>58.915999999999997</v>
      </c>
    </row>
    <row r="16" spans="1:85" x14ac:dyDescent="0.2">
      <c r="A16" s="20" t="s">
        <v>7</v>
      </c>
      <c r="B16" s="37">
        <f t="shared" ref="B16:BK16" si="4">+B8+B13+B14+B15</f>
        <v>40.9</v>
      </c>
      <c r="C16" s="37">
        <f t="shared" si="4"/>
        <v>41.2</v>
      </c>
      <c r="D16" s="37">
        <f t="shared" si="4"/>
        <v>53.900000000000006</v>
      </c>
      <c r="E16" s="38">
        <f t="shared" si="4"/>
        <v>54.66399999999998</v>
      </c>
      <c r="F16" s="37">
        <f t="shared" si="4"/>
        <v>87.2</v>
      </c>
      <c r="G16" s="37">
        <f t="shared" si="4"/>
        <v>59.500000000000007</v>
      </c>
      <c r="H16" s="37">
        <f t="shared" si="4"/>
        <v>57.4</v>
      </c>
      <c r="I16" s="38">
        <f t="shared" si="4"/>
        <v>76.441999999999979</v>
      </c>
      <c r="J16" s="37">
        <f t="shared" si="4"/>
        <v>89.700000000000017</v>
      </c>
      <c r="K16" s="37">
        <f t="shared" si="4"/>
        <v>93.200000000000017</v>
      </c>
      <c r="L16" s="37">
        <f t="shared" si="4"/>
        <v>119.30000000000001</v>
      </c>
      <c r="M16" s="38">
        <f t="shared" si="4"/>
        <v>131.94800000000001</v>
      </c>
      <c r="N16" s="37">
        <f t="shared" si="4"/>
        <v>174.10000000000002</v>
      </c>
      <c r="O16" s="37">
        <f t="shared" si="4"/>
        <v>176.5</v>
      </c>
      <c r="P16" s="37">
        <f t="shared" si="4"/>
        <v>138.69999999999999</v>
      </c>
      <c r="Q16" s="38">
        <f t="shared" si="4"/>
        <v>171.79999999999998</v>
      </c>
      <c r="R16" s="37">
        <f t="shared" si="4"/>
        <v>205.6</v>
      </c>
      <c r="S16" s="37">
        <f t="shared" si="4"/>
        <v>188.7</v>
      </c>
      <c r="T16" s="37">
        <f t="shared" si="4"/>
        <v>197.9</v>
      </c>
      <c r="U16" s="38">
        <f t="shared" si="4"/>
        <v>193.40000000000003</v>
      </c>
      <c r="V16" s="37">
        <f t="shared" si="4"/>
        <v>192.9</v>
      </c>
      <c r="W16" s="37">
        <f t="shared" si="4"/>
        <v>175.9</v>
      </c>
      <c r="X16" s="37">
        <f t="shared" si="4"/>
        <v>170</v>
      </c>
      <c r="Y16" s="38">
        <f t="shared" si="4"/>
        <v>164</v>
      </c>
      <c r="Z16" s="37">
        <f t="shared" si="4"/>
        <v>152.10000000000002</v>
      </c>
      <c r="AA16" s="37">
        <f t="shared" si="4"/>
        <v>191.00000000000003</v>
      </c>
      <c r="AB16" s="37">
        <f t="shared" si="4"/>
        <v>312</v>
      </c>
      <c r="AC16" s="38">
        <f t="shared" si="4"/>
        <v>265.89999999999998</v>
      </c>
      <c r="AD16" s="37">
        <f t="shared" si="4"/>
        <v>272.30000100000001</v>
      </c>
      <c r="AE16" s="37">
        <f t="shared" si="4"/>
        <v>255.93327999999997</v>
      </c>
      <c r="AF16" s="37">
        <f t="shared" si="4"/>
        <v>200.44885066000001</v>
      </c>
      <c r="AG16" s="38">
        <f t="shared" si="4"/>
        <v>348.16253700999999</v>
      </c>
      <c r="AH16" s="37">
        <f t="shared" si="4"/>
        <v>289.67750000000001</v>
      </c>
      <c r="AI16" s="37">
        <f t="shared" si="4"/>
        <v>251.20750000999999</v>
      </c>
      <c r="AJ16" s="37">
        <f t="shared" si="4"/>
        <v>275.42462342999994</v>
      </c>
      <c r="AK16" s="38">
        <f t="shared" si="4"/>
        <v>265.80750001000001</v>
      </c>
      <c r="AL16" s="37">
        <f t="shared" si="4"/>
        <v>263.72140000000002</v>
      </c>
      <c r="AM16" s="37">
        <f t="shared" si="4"/>
        <v>230.58139999999997</v>
      </c>
      <c r="AN16" s="37">
        <f t="shared" si="4"/>
        <v>209.80273495999998</v>
      </c>
      <c r="AO16" s="38">
        <f t="shared" si="4"/>
        <v>226.22133999999997</v>
      </c>
      <c r="AP16" s="37">
        <f t="shared" si="4"/>
        <v>242.78500000000003</v>
      </c>
      <c r="AQ16" s="39">
        <f t="shared" si="4"/>
        <v>237.33092800000003</v>
      </c>
      <c r="AR16" s="37">
        <f t="shared" si="4"/>
        <v>241.24590700000002</v>
      </c>
      <c r="AS16" s="38">
        <f t="shared" si="4"/>
        <v>261.89165500000001</v>
      </c>
      <c r="AT16" s="37">
        <f t="shared" si="4"/>
        <v>281.78100000000001</v>
      </c>
      <c r="AU16" s="39">
        <f t="shared" si="4"/>
        <v>258.63800000000003</v>
      </c>
      <c r="AV16" s="37">
        <f t="shared" si="4"/>
        <v>260.89999999999998</v>
      </c>
      <c r="AW16" s="38">
        <f t="shared" si="4"/>
        <v>284.55199999999996</v>
      </c>
      <c r="AX16" s="37">
        <f t="shared" si="4"/>
        <v>327.64282200000002</v>
      </c>
      <c r="AY16" s="39">
        <f t="shared" si="4"/>
        <v>297.63522599999999</v>
      </c>
      <c r="AZ16" s="39">
        <f t="shared" si="4"/>
        <v>290.41449236</v>
      </c>
      <c r="BA16" s="38">
        <f t="shared" si="4"/>
        <v>322.366491</v>
      </c>
      <c r="BB16" s="39">
        <f t="shared" si="4"/>
        <v>298.86831165000001</v>
      </c>
      <c r="BC16" s="39">
        <f t="shared" si="4"/>
        <v>293.49668800000006</v>
      </c>
      <c r="BD16" s="39">
        <f t="shared" si="4"/>
        <v>289.64</v>
      </c>
      <c r="BE16" s="38">
        <f t="shared" si="4"/>
        <v>314.01800000000003</v>
      </c>
      <c r="BF16" s="39">
        <f t="shared" si="4"/>
        <v>323.79600000000005</v>
      </c>
      <c r="BG16" s="39">
        <f t="shared" si="4"/>
        <v>296.84999999999997</v>
      </c>
      <c r="BH16" s="39">
        <f t="shared" si="4"/>
        <v>290.33199999999999</v>
      </c>
      <c r="BI16" s="38">
        <f t="shared" si="4"/>
        <v>333.05799999999999</v>
      </c>
      <c r="BJ16" s="39">
        <f t="shared" si="4"/>
        <v>340.82099999999997</v>
      </c>
      <c r="BK16" s="39">
        <f t="shared" si="4"/>
        <v>316.63900000000001</v>
      </c>
      <c r="BL16" s="39">
        <f>+BL8+BL13+BL14+BL15</f>
        <v>305.43400000000003</v>
      </c>
      <c r="BM16" s="38">
        <f>+BM8+BM13+BM14+BM15</f>
        <v>347.52</v>
      </c>
      <c r="BN16" s="39">
        <f>+BN8+BN13+BN14+BN15</f>
        <v>402.54599999999999</v>
      </c>
      <c r="BO16" s="39">
        <f>+BO8+BO13+BO14+BO15</f>
        <v>371.19599999999997</v>
      </c>
      <c r="BP16" s="39">
        <f>+BP8+BP13+BP14+BP15</f>
        <v>371.43799999999999</v>
      </c>
      <c r="BQ16" s="40"/>
      <c r="BR16" s="41">
        <f>+BR8+BR13+BR14+BR15</f>
        <v>190.66400000000002</v>
      </c>
      <c r="BS16" s="41">
        <f t="shared" ref="BS16:CC16" si="5">+BS8+BS13+BS14+BS15</f>
        <v>280.54199999999997</v>
      </c>
      <c r="BT16" s="41">
        <f t="shared" si="5"/>
        <v>434.14800000000002</v>
      </c>
      <c r="BU16" s="41">
        <f t="shared" si="5"/>
        <v>661.09999999999991</v>
      </c>
      <c r="BV16" s="41">
        <f t="shared" si="5"/>
        <v>785.60000000000014</v>
      </c>
      <c r="BW16" s="41">
        <f t="shared" si="5"/>
        <v>702.8000000000003</v>
      </c>
      <c r="BX16" s="41">
        <f t="shared" si="5"/>
        <v>920.99999999999989</v>
      </c>
      <c r="BY16" s="41">
        <f t="shared" si="5"/>
        <v>1076.8446686699999</v>
      </c>
      <c r="BZ16" s="40">
        <f t="shared" si="5"/>
        <v>1082.11712345</v>
      </c>
      <c r="CA16" s="40">
        <f t="shared" si="5"/>
        <v>930.32687496000005</v>
      </c>
      <c r="CB16" s="40">
        <f t="shared" si="5"/>
        <v>983.25348999999994</v>
      </c>
      <c r="CC16" s="40">
        <f t="shared" si="5"/>
        <v>1085.8710000000001</v>
      </c>
      <c r="CD16" s="40">
        <f>+CD8+CD13+CD14+CD15</f>
        <v>1238.0590313600001</v>
      </c>
      <c r="CE16" s="40">
        <f>+CE8+CE13+CE14+CE15</f>
        <v>1196.0229996500002</v>
      </c>
      <c r="CF16" s="40">
        <f>+CF8+CF13+CF14+CF15</f>
        <v>1244.0360000000003</v>
      </c>
      <c r="CG16" s="40">
        <f>+CG8+CG13+CG14+CG15</f>
        <v>1310.4139999999998</v>
      </c>
    </row>
    <row r="17" spans="1:85" x14ac:dyDescent="0.2">
      <c r="A17" s="13"/>
      <c r="B17" s="26"/>
      <c r="C17" s="29"/>
      <c r="D17" s="26"/>
      <c r="E17" s="31"/>
      <c r="F17" s="26"/>
      <c r="G17" s="29"/>
      <c r="H17" s="26"/>
      <c r="I17" s="31"/>
      <c r="J17" s="26"/>
      <c r="K17" s="29"/>
      <c r="L17" s="26"/>
      <c r="M17" s="31"/>
      <c r="N17" s="26"/>
      <c r="O17" s="29"/>
      <c r="P17" s="26"/>
      <c r="Q17" s="31"/>
      <c r="R17" s="26"/>
      <c r="S17" s="29"/>
      <c r="T17" s="26"/>
      <c r="U17" s="31"/>
      <c r="V17" s="29"/>
      <c r="W17" s="29"/>
      <c r="X17" s="29"/>
      <c r="Y17" s="31"/>
      <c r="Z17" s="29"/>
      <c r="AA17" s="29"/>
      <c r="AB17" s="29"/>
      <c r="AC17" s="31"/>
      <c r="AD17" s="29"/>
      <c r="AE17" s="29"/>
      <c r="AF17" s="29"/>
      <c r="AG17" s="31"/>
      <c r="AH17" s="29"/>
      <c r="AI17" s="29"/>
      <c r="AJ17" s="29"/>
      <c r="AK17" s="31"/>
      <c r="AL17" s="29"/>
      <c r="AM17" s="29"/>
      <c r="AN17" s="29"/>
      <c r="AO17" s="31"/>
      <c r="AP17" s="29"/>
      <c r="AQ17" s="29"/>
      <c r="AR17" s="29"/>
      <c r="AS17" s="31"/>
      <c r="AT17" s="29"/>
      <c r="AU17" s="29"/>
      <c r="AV17" s="29"/>
      <c r="AW17" s="31"/>
      <c r="AX17" s="29"/>
      <c r="AY17" s="49"/>
      <c r="AZ17" s="49"/>
      <c r="BA17" s="50"/>
      <c r="BB17" s="49"/>
      <c r="BC17" s="49"/>
      <c r="BD17" s="49"/>
      <c r="BE17" s="50"/>
      <c r="BF17" s="49"/>
      <c r="BG17" s="51"/>
      <c r="BH17" s="49"/>
      <c r="BI17" s="50"/>
      <c r="BJ17" s="49"/>
      <c r="BK17" s="51"/>
      <c r="BL17" s="49"/>
      <c r="BM17" s="50"/>
      <c r="BN17" s="49"/>
      <c r="BO17" s="49"/>
      <c r="BP17" s="50"/>
      <c r="BQ17" s="32"/>
      <c r="BR17" s="33"/>
      <c r="BS17" s="33"/>
      <c r="BT17" s="33"/>
      <c r="BU17" s="33"/>
      <c r="BV17" s="33"/>
      <c r="BW17" s="33"/>
      <c r="BX17" s="33"/>
      <c r="BY17" s="33"/>
      <c r="BZ17" s="32"/>
      <c r="CA17" s="32"/>
      <c r="CB17" s="32"/>
      <c r="CC17" s="32"/>
      <c r="CD17" s="32"/>
      <c r="CE17" s="52"/>
      <c r="CF17" s="52"/>
      <c r="CG17" s="52"/>
    </row>
    <row r="18" spans="1:85" x14ac:dyDescent="0.2">
      <c r="A18" s="35" t="s">
        <v>74</v>
      </c>
      <c r="B18" s="26">
        <v>-28.4</v>
      </c>
      <c r="C18" s="27">
        <v>-27.1</v>
      </c>
      <c r="D18" s="26">
        <v>-27.1</v>
      </c>
      <c r="E18" s="28">
        <v>-27.340000000000003</v>
      </c>
      <c r="F18" s="26">
        <v>-29.8</v>
      </c>
      <c r="G18" s="27">
        <v>-29.5</v>
      </c>
      <c r="H18" s="26">
        <v>-29.2</v>
      </c>
      <c r="I18" s="28">
        <v>-36.268000000000001</v>
      </c>
      <c r="J18" s="26">
        <v>-44</v>
      </c>
      <c r="K18" s="27">
        <v>-45.9</v>
      </c>
      <c r="L18" s="26">
        <v>-45.4</v>
      </c>
      <c r="M18" s="28">
        <v>-38.173000000000002</v>
      </c>
      <c r="N18" s="26">
        <v>-48.6</v>
      </c>
      <c r="O18" s="27">
        <v>-61.9</v>
      </c>
      <c r="P18" s="26">
        <v>-62.7</v>
      </c>
      <c r="Q18" s="28">
        <v>-67.400000000000006</v>
      </c>
      <c r="R18" s="26">
        <v>-70.599999999999994</v>
      </c>
      <c r="S18" s="27">
        <v>-74.099999999999994</v>
      </c>
      <c r="T18" s="26">
        <v>-82.7</v>
      </c>
      <c r="U18" s="28">
        <v>-124.7</v>
      </c>
      <c r="V18" s="27">
        <v>-103.6</v>
      </c>
      <c r="W18" s="27">
        <v>-106.3</v>
      </c>
      <c r="X18" s="27">
        <v>-86.4</v>
      </c>
      <c r="Y18" s="28">
        <v>-93.5</v>
      </c>
      <c r="Z18" s="27">
        <v>-93.1</v>
      </c>
      <c r="AA18" s="27">
        <v>-100.3</v>
      </c>
      <c r="AB18" s="27">
        <v>-146.1</v>
      </c>
      <c r="AC18" s="28">
        <v>-177.7</v>
      </c>
      <c r="AD18" s="29">
        <v>-159.70000099999999</v>
      </c>
      <c r="AE18" s="29">
        <v>-148.73328000000001</v>
      </c>
      <c r="AF18" s="29">
        <v>-144.36585066000001</v>
      </c>
      <c r="AG18" s="31">
        <v>-197.27253701000001</v>
      </c>
      <c r="AH18" s="29">
        <v>-149.00749999999999</v>
      </c>
      <c r="AI18" s="29">
        <v>-144.80750000999998</v>
      </c>
      <c r="AJ18" s="29">
        <v>-133.42462343</v>
      </c>
      <c r="AK18" s="31">
        <v>-139.07750000999999</v>
      </c>
      <c r="AL18" s="29">
        <v>-134.57139999999998</v>
      </c>
      <c r="AM18" s="29">
        <v>-138.4014</v>
      </c>
      <c r="AN18" s="29">
        <v>-141.90273496</v>
      </c>
      <c r="AO18" s="31">
        <v>-139.32134000000002</v>
      </c>
      <c r="AP18" s="29">
        <v>-135.08500000000001</v>
      </c>
      <c r="AQ18" s="29">
        <v>-131.63092799999998</v>
      </c>
      <c r="AR18" s="29">
        <v>-134.801907</v>
      </c>
      <c r="AS18" s="31">
        <v>-142.49165500000001</v>
      </c>
      <c r="AT18" s="29">
        <v>-146.03299999999999</v>
      </c>
      <c r="AU18" s="29">
        <v>-147.31399999999999</v>
      </c>
      <c r="AV18" s="29">
        <v>-145.68899999999999</v>
      </c>
      <c r="AW18" s="31">
        <v>-151.68100000000001</v>
      </c>
      <c r="AX18" s="29">
        <v>-148.18382200000002</v>
      </c>
      <c r="AY18" s="29">
        <v>-154.29422600000001</v>
      </c>
      <c r="AZ18" s="29">
        <v>-156.15249236</v>
      </c>
      <c r="BA18" s="31">
        <v>-169.105491</v>
      </c>
      <c r="BB18" s="29">
        <v>-162.47631164999999</v>
      </c>
      <c r="BC18" s="29">
        <v>-166.733688</v>
      </c>
      <c r="BD18" s="29">
        <v>-169.74299999999999</v>
      </c>
      <c r="BE18" s="31">
        <v>-169.065</v>
      </c>
      <c r="BF18" s="29">
        <v>-202.50200000000001</v>
      </c>
      <c r="BG18" s="29">
        <v>-232.392</v>
      </c>
      <c r="BH18" s="29">
        <v>-190.39699999999999</v>
      </c>
      <c r="BI18" s="31">
        <v>-239.28700000000001</v>
      </c>
      <c r="BJ18" s="29">
        <v>-243.501</v>
      </c>
      <c r="BK18" s="29">
        <v>-231.274</v>
      </c>
      <c r="BL18" s="29">
        <v>-219.43100000000001</v>
      </c>
      <c r="BM18" s="31">
        <v>-255.43299999999999</v>
      </c>
      <c r="BN18" s="29">
        <v>-219.78399999999999</v>
      </c>
      <c r="BO18" s="29">
        <v>-227.631</v>
      </c>
      <c r="BP18" s="31">
        <v>-216.642</v>
      </c>
      <c r="BQ18" s="32"/>
      <c r="BR18" s="33">
        <f>SUM(B18:E18)</f>
        <v>-109.94</v>
      </c>
      <c r="BS18" s="33">
        <f>SUM(F18:I18)</f>
        <v>-124.768</v>
      </c>
      <c r="BT18" s="33">
        <f>SUM(J18:M18)</f>
        <v>-173.47300000000001</v>
      </c>
      <c r="BU18" s="33">
        <f>SUM(N18:Q18)</f>
        <v>-240.6</v>
      </c>
      <c r="BV18" s="33">
        <f>SUM(R18:U18)</f>
        <v>-352.09999999999997</v>
      </c>
      <c r="BW18" s="33">
        <f>SUM(V18:Y18)</f>
        <v>-389.79999999999995</v>
      </c>
      <c r="BX18" s="33">
        <f>SUM(Z18:AC18)</f>
        <v>-517.20000000000005</v>
      </c>
      <c r="BY18" s="33">
        <f>SUM(AD18:AG18)</f>
        <v>-650.07166867000001</v>
      </c>
      <c r="BZ18" s="32">
        <f>SUM(AH18:AK18)</f>
        <v>-566.31712344999994</v>
      </c>
      <c r="CA18" s="32">
        <f>SUM(AL18:AO18)</f>
        <v>-554.19687496000006</v>
      </c>
      <c r="CB18" s="32">
        <f>SUM(AP18:AS18)</f>
        <v>-544.00949000000003</v>
      </c>
      <c r="CC18" s="32">
        <f>SUM(AT18:AW18)</f>
        <v>-590.71699999999998</v>
      </c>
      <c r="CD18" s="32">
        <f>SUM(AX18:BA18)</f>
        <v>-627.73603136000008</v>
      </c>
      <c r="CE18" s="32">
        <f>SUM(BB18:BE18)</f>
        <v>-668.01799964999998</v>
      </c>
      <c r="CF18" s="32">
        <f>SUM(BF18:BI18)</f>
        <v>-864.57799999999997</v>
      </c>
      <c r="CG18" s="32">
        <f>SUM(BJ18:BM18)</f>
        <v>-949.63900000000001</v>
      </c>
    </row>
    <row r="19" spans="1:85" x14ac:dyDescent="0.2">
      <c r="A19" s="35" t="s">
        <v>96</v>
      </c>
      <c r="B19" s="26">
        <v>-7.7</v>
      </c>
      <c r="C19" s="27">
        <v>-7.1</v>
      </c>
      <c r="D19" s="26">
        <v>-7.4</v>
      </c>
      <c r="E19" s="28">
        <v>-7.3390000000000031</v>
      </c>
      <c r="F19" s="26">
        <v>-4.2</v>
      </c>
      <c r="G19" s="27">
        <v>-4.8</v>
      </c>
      <c r="H19" s="26">
        <v>-11.9</v>
      </c>
      <c r="I19" s="28">
        <v>-12.100000000000001</v>
      </c>
      <c r="J19" s="26">
        <v>-5.7</v>
      </c>
      <c r="K19" s="27">
        <v>-6.1</v>
      </c>
      <c r="L19" s="26">
        <v>-6.6</v>
      </c>
      <c r="M19" s="28">
        <v>-7.0059999999999976</v>
      </c>
      <c r="N19" s="26">
        <v>-7.9</v>
      </c>
      <c r="O19" s="27">
        <v>-8.1999999999999993</v>
      </c>
      <c r="P19" s="26">
        <v>-8</v>
      </c>
      <c r="Q19" s="28">
        <v>-12.3</v>
      </c>
      <c r="R19" s="26">
        <v>-11.6</v>
      </c>
      <c r="S19" s="27">
        <v>-12.7</v>
      </c>
      <c r="T19" s="26">
        <v>-14.5</v>
      </c>
      <c r="U19" s="28">
        <v>-19.7</v>
      </c>
      <c r="V19" s="27">
        <v>-15.8</v>
      </c>
      <c r="W19" s="27">
        <v>-20.3</v>
      </c>
      <c r="X19" s="27">
        <v>-16.2</v>
      </c>
      <c r="Y19" s="28">
        <v>-16.600000000000001</v>
      </c>
      <c r="Z19" s="27">
        <v>-16.5</v>
      </c>
      <c r="AA19" s="27">
        <v>-15.9</v>
      </c>
      <c r="AB19" s="27">
        <v>-23.2</v>
      </c>
      <c r="AC19" s="28">
        <v>-31.4</v>
      </c>
      <c r="AD19" s="27">
        <v>-27.2</v>
      </c>
      <c r="AE19" s="27">
        <v>-20.3</v>
      </c>
      <c r="AF19" s="27">
        <v>-19.5</v>
      </c>
      <c r="AG19" s="28">
        <v>-20.62</v>
      </c>
      <c r="AH19" s="27">
        <v>-18.600000000000001</v>
      </c>
      <c r="AI19" s="27">
        <v>-17.600000000000001</v>
      </c>
      <c r="AJ19" s="27">
        <v>-17.5</v>
      </c>
      <c r="AK19" s="28">
        <v>-15.65</v>
      </c>
      <c r="AL19" s="27">
        <v>-15.5</v>
      </c>
      <c r="AM19" s="27">
        <v>-15.85</v>
      </c>
      <c r="AN19" s="27">
        <v>-15.7</v>
      </c>
      <c r="AO19" s="28">
        <v>-16.100000000000001</v>
      </c>
      <c r="AP19" s="27">
        <v>-15.9</v>
      </c>
      <c r="AQ19" s="29">
        <v>-16.5</v>
      </c>
      <c r="AR19" s="27">
        <v>-17.094999999999999</v>
      </c>
      <c r="AS19" s="28">
        <v>-17</v>
      </c>
      <c r="AT19" s="27">
        <v>-17.422999999999998</v>
      </c>
      <c r="AU19" s="29">
        <v>-18.494</v>
      </c>
      <c r="AV19" s="27">
        <v>-19.8</v>
      </c>
      <c r="AW19" s="28">
        <v>-15.3</v>
      </c>
      <c r="AX19" s="29">
        <v>-19.475999999999999</v>
      </c>
      <c r="AY19" s="29">
        <v>-19.783999999999999</v>
      </c>
      <c r="AZ19" s="29">
        <v>-20.129000000000001</v>
      </c>
      <c r="BA19" s="31">
        <v>-20.190999999999999</v>
      </c>
      <c r="BB19" s="29">
        <v>-20.042999999999999</v>
      </c>
      <c r="BC19" s="29">
        <v>-20.475999999999999</v>
      </c>
      <c r="BD19" s="29">
        <v>-20.901</v>
      </c>
      <c r="BE19" s="31">
        <v>-21.45</v>
      </c>
      <c r="BF19" s="29">
        <v>-22.869</v>
      </c>
      <c r="BG19" s="29">
        <v>-23.03</v>
      </c>
      <c r="BH19" s="29">
        <v>-24.193000000000001</v>
      </c>
      <c r="BI19" s="31">
        <v>-20.366</v>
      </c>
      <c r="BJ19" s="29">
        <v>-24.227</v>
      </c>
      <c r="BK19" s="29">
        <v>-28.969000000000001</v>
      </c>
      <c r="BL19" s="29">
        <v>-24.527999999999999</v>
      </c>
      <c r="BM19" s="31">
        <v>-28.138999999999999</v>
      </c>
      <c r="BN19" s="29">
        <v>-37.960999999999999</v>
      </c>
      <c r="BO19" s="29">
        <v>-40.481999999999999</v>
      </c>
      <c r="BP19" s="31">
        <v>-47.508000000000003</v>
      </c>
      <c r="BQ19" s="32"/>
      <c r="BR19" s="33">
        <f>SUM(B19:E19)</f>
        <v>-29.539000000000005</v>
      </c>
      <c r="BS19" s="33">
        <f>SUM(F19:I19)</f>
        <v>-33</v>
      </c>
      <c r="BT19" s="33">
        <f>SUM(J19:M19)</f>
        <v>-25.405999999999995</v>
      </c>
      <c r="BU19" s="33">
        <f>SUM(N19:Q19)</f>
        <v>-36.400000000000006</v>
      </c>
      <c r="BV19" s="33">
        <f>SUM(R19:U19)</f>
        <v>-58.5</v>
      </c>
      <c r="BW19" s="33">
        <f>SUM(V19:Y19)</f>
        <v>-68.900000000000006</v>
      </c>
      <c r="BX19" s="33">
        <f>SUM(Z19:AC19)</f>
        <v>-87</v>
      </c>
      <c r="BY19" s="33">
        <f>SUM(AD19:AG19)</f>
        <v>-87.62</v>
      </c>
      <c r="BZ19" s="32">
        <f>SUM(AH19:AK19)</f>
        <v>-69.350000000000009</v>
      </c>
      <c r="CA19" s="32">
        <f>SUM(AL19:AO19)</f>
        <v>-63.15</v>
      </c>
      <c r="CB19" s="32">
        <f>SUM(AP19:AS19)</f>
        <v>-66.495000000000005</v>
      </c>
      <c r="CC19" s="32">
        <f>SUM(AT19:AW19)</f>
        <v>-71.016999999999996</v>
      </c>
      <c r="CD19" s="32">
        <f>SUM(AX19:BA19)</f>
        <v>-79.58</v>
      </c>
      <c r="CE19" s="32">
        <f>SUM(BB19:BE19)</f>
        <v>-82.87</v>
      </c>
      <c r="CF19" s="32">
        <f>SUM(BF19:BI19)</f>
        <v>-90.457999999999998</v>
      </c>
      <c r="CG19" s="32">
        <f>SUM(BJ19:BM19)</f>
        <v>-105.86299999999999</v>
      </c>
    </row>
    <row r="20" spans="1:85" x14ac:dyDescent="0.2">
      <c r="A20" s="35" t="s">
        <v>8</v>
      </c>
      <c r="B20" s="26">
        <v>-2.2000000000000002</v>
      </c>
      <c r="C20" s="27">
        <v>-2.6</v>
      </c>
      <c r="D20" s="26">
        <v>-2.2999999999999998</v>
      </c>
      <c r="E20" s="28">
        <v>-1.9729999999999999</v>
      </c>
      <c r="F20" s="26">
        <v>-3</v>
      </c>
      <c r="G20" s="27">
        <v>-4.7</v>
      </c>
      <c r="H20" s="26">
        <v>-5.4</v>
      </c>
      <c r="I20" s="28">
        <v>-8.4910000000000032</v>
      </c>
      <c r="J20" s="26">
        <v>-5.7</v>
      </c>
      <c r="K20" s="27">
        <v>-6.4</v>
      </c>
      <c r="L20" s="26">
        <v>-7</v>
      </c>
      <c r="M20" s="28">
        <v>-14.606000000000005</v>
      </c>
      <c r="N20" s="26">
        <v>-24.4</v>
      </c>
      <c r="O20" s="27">
        <v>-20.2</v>
      </c>
      <c r="P20" s="26">
        <v>-17</v>
      </c>
      <c r="Q20" s="28">
        <v>-30.3</v>
      </c>
      <c r="R20" s="26">
        <v>-25.7</v>
      </c>
      <c r="S20" s="27">
        <v>-23</v>
      </c>
      <c r="T20" s="26">
        <v>-19.600000000000001</v>
      </c>
      <c r="U20" s="28">
        <v>-27</v>
      </c>
      <c r="V20" s="27">
        <v>-22</v>
      </c>
      <c r="W20" s="27">
        <v>-11.5</v>
      </c>
      <c r="X20" s="27">
        <v>-8.1</v>
      </c>
      <c r="Y20" s="28">
        <v>-10.5</v>
      </c>
      <c r="Z20" s="27">
        <v>-9.5</v>
      </c>
      <c r="AA20" s="27">
        <v>-14.9</v>
      </c>
      <c r="AB20" s="27">
        <v>-15.1</v>
      </c>
      <c r="AC20" s="28">
        <v>-18.3</v>
      </c>
      <c r="AD20" s="27">
        <v>-14.7</v>
      </c>
      <c r="AE20" s="27">
        <v>-22.5</v>
      </c>
      <c r="AF20" s="27">
        <v>-12.8</v>
      </c>
      <c r="AG20" s="28">
        <v>-18.8</v>
      </c>
      <c r="AH20" s="27">
        <v>-11.1</v>
      </c>
      <c r="AI20" s="27">
        <v>-10.6</v>
      </c>
      <c r="AJ20" s="27">
        <v>-13.8</v>
      </c>
      <c r="AK20" s="28">
        <v>-18.59</v>
      </c>
      <c r="AL20" s="27">
        <v>-10.1</v>
      </c>
      <c r="AM20" s="27">
        <v>-11.6</v>
      </c>
      <c r="AN20" s="27">
        <v>-9.4</v>
      </c>
      <c r="AO20" s="28">
        <v>-9.9</v>
      </c>
      <c r="AP20" s="27">
        <v>-10.8</v>
      </c>
      <c r="AQ20" s="29">
        <v>-9.6</v>
      </c>
      <c r="AR20" s="27">
        <v>-8.9510000000000005</v>
      </c>
      <c r="AS20" s="28">
        <v>-10.5</v>
      </c>
      <c r="AT20" s="27">
        <v>-12.179</v>
      </c>
      <c r="AU20" s="29">
        <v>-10.500999999999999</v>
      </c>
      <c r="AV20" s="27">
        <v>-10</v>
      </c>
      <c r="AW20" s="28">
        <v>-11.4</v>
      </c>
      <c r="AX20" s="29">
        <v>-11.906000000000001</v>
      </c>
      <c r="AY20" s="29">
        <v>-10.541</v>
      </c>
      <c r="AZ20" s="29">
        <v>-8.2349999999999994</v>
      </c>
      <c r="BA20" s="31">
        <v>-10.093</v>
      </c>
      <c r="BB20" s="29">
        <v>-18.876000000000001</v>
      </c>
      <c r="BC20" s="29">
        <v>-13.164</v>
      </c>
      <c r="BD20" s="29">
        <v>-7.6719999999999997</v>
      </c>
      <c r="BE20" s="31">
        <v>-8.5909999999999993</v>
      </c>
      <c r="BF20" s="29">
        <v>-14.968999999999999</v>
      </c>
      <c r="BG20" s="29">
        <v>-11.276999999999999</v>
      </c>
      <c r="BH20" s="29">
        <v>-13.92</v>
      </c>
      <c r="BI20" s="31">
        <v>-13.326000000000001</v>
      </c>
      <c r="BJ20" s="29">
        <v>-21.23</v>
      </c>
      <c r="BK20" s="29">
        <v>-17.315000000000001</v>
      </c>
      <c r="BL20" s="29">
        <v>-20.931999999999999</v>
      </c>
      <c r="BM20" s="31">
        <v>-18.260000000000002</v>
      </c>
      <c r="BN20" s="29">
        <v>-9.0909999999999993</v>
      </c>
      <c r="BO20" s="29">
        <v>-9.2780000000000005</v>
      </c>
      <c r="BP20" s="31">
        <v>-9.5530000000000008</v>
      </c>
      <c r="BQ20" s="32"/>
      <c r="BR20" s="33">
        <f>SUM(B20:E20)</f>
        <v>-9.0730000000000004</v>
      </c>
      <c r="BS20" s="33">
        <f>SUM(F20:I20)</f>
        <v>-21.591000000000005</v>
      </c>
      <c r="BT20" s="33">
        <f>SUM(J20:M20)</f>
        <v>-33.706000000000003</v>
      </c>
      <c r="BU20" s="33">
        <f>SUM(N20:Q20)</f>
        <v>-91.899999999999991</v>
      </c>
      <c r="BV20" s="33">
        <f>SUM(R20:U20)</f>
        <v>-95.300000000000011</v>
      </c>
      <c r="BW20" s="33">
        <f>SUM(V20:Y20)</f>
        <v>-52.1</v>
      </c>
      <c r="BX20" s="33">
        <f>SUM(Z20:AC20)</f>
        <v>-57.8</v>
      </c>
      <c r="BY20" s="33">
        <f>SUM(AD20:AG20)</f>
        <v>-68.8</v>
      </c>
      <c r="BZ20" s="32">
        <f>SUM(AH20:AK20)</f>
        <v>-54.09</v>
      </c>
      <c r="CA20" s="32">
        <f>SUM(AL20:AO20)</f>
        <v>-41</v>
      </c>
      <c r="CB20" s="32">
        <f>SUM(AP20:AS20)</f>
        <v>-39.850999999999999</v>
      </c>
      <c r="CC20" s="32">
        <f>SUM(AT20:AW20)</f>
        <v>-44.08</v>
      </c>
      <c r="CD20" s="32">
        <f>SUM(AX20:BA20)</f>
        <v>-40.775000000000006</v>
      </c>
      <c r="CE20" s="32">
        <f>SUM(BB20:BE20)</f>
        <v>-48.302999999999997</v>
      </c>
      <c r="CF20" s="32">
        <f>SUM(BF20:BI20)</f>
        <v>-53.491999999999997</v>
      </c>
      <c r="CG20" s="32">
        <f>SUM(BJ20:BM20)</f>
        <v>-77.737000000000009</v>
      </c>
    </row>
    <row r="21" spans="1:85" x14ac:dyDescent="0.2">
      <c r="A21" s="35" t="s">
        <v>9</v>
      </c>
      <c r="B21" s="26">
        <v>-0.4</v>
      </c>
      <c r="C21" s="27">
        <v>-0.2</v>
      </c>
      <c r="D21" s="26">
        <v>-0.2</v>
      </c>
      <c r="E21" s="28">
        <v>-0.10599999999999998</v>
      </c>
      <c r="F21" s="26">
        <v>-0.2</v>
      </c>
      <c r="G21" s="27">
        <v>-0.1</v>
      </c>
      <c r="H21" s="26">
        <v>0</v>
      </c>
      <c r="I21" s="28">
        <v>0</v>
      </c>
      <c r="J21" s="26">
        <v>0</v>
      </c>
      <c r="K21" s="27">
        <v>0</v>
      </c>
      <c r="L21" s="26">
        <v>-1.3</v>
      </c>
      <c r="M21" s="28">
        <v>-0.16799999999999993</v>
      </c>
      <c r="N21" s="26">
        <v>0</v>
      </c>
      <c r="O21" s="27">
        <v>-0.4</v>
      </c>
      <c r="P21" s="26">
        <v>-0.1</v>
      </c>
      <c r="Q21" s="28">
        <v>0.4</v>
      </c>
      <c r="R21" s="26">
        <v>0.1</v>
      </c>
      <c r="S21" s="27">
        <v>-0.6</v>
      </c>
      <c r="T21" s="26">
        <v>0</v>
      </c>
      <c r="U21" s="28">
        <v>-0.5</v>
      </c>
      <c r="V21" s="27">
        <v>-0.2</v>
      </c>
      <c r="W21" s="27">
        <v>0</v>
      </c>
      <c r="X21" s="27">
        <v>-2.2999999999999998</v>
      </c>
      <c r="Y21" s="28">
        <v>-7</v>
      </c>
      <c r="Z21" s="27">
        <v>-0.5</v>
      </c>
      <c r="AA21" s="27">
        <v>0.1</v>
      </c>
      <c r="AB21" s="27">
        <v>-1.9</v>
      </c>
      <c r="AC21" s="28">
        <v>-3.9</v>
      </c>
      <c r="AD21" s="27">
        <v>0</v>
      </c>
      <c r="AE21" s="27">
        <v>0</v>
      </c>
      <c r="AF21" s="27">
        <v>-0.5</v>
      </c>
      <c r="AG21" s="28">
        <v>-9.6999999999999993</v>
      </c>
      <c r="AH21" s="53">
        <v>-11.66</v>
      </c>
      <c r="AI21" s="27">
        <v>-11.5</v>
      </c>
      <c r="AJ21" s="53">
        <v>-9.6999999999999993</v>
      </c>
      <c r="AK21" s="28">
        <v>-8.0519999999999996</v>
      </c>
      <c r="AL21" s="53">
        <v>-11</v>
      </c>
      <c r="AM21" s="27">
        <v>-11.8</v>
      </c>
      <c r="AN21" s="53">
        <v>-9.6999999999999993</v>
      </c>
      <c r="AO21" s="28">
        <v>-12.2</v>
      </c>
      <c r="AP21" s="53">
        <v>-10.5</v>
      </c>
      <c r="AQ21" s="29">
        <v>-11.5</v>
      </c>
      <c r="AR21" s="53">
        <v>-8.298</v>
      </c>
      <c r="AS21" s="28">
        <v>-8.5</v>
      </c>
      <c r="AT21" s="53">
        <v>-10.814</v>
      </c>
      <c r="AU21" s="29">
        <v>-11.603</v>
      </c>
      <c r="AV21" s="53">
        <v>-10.1</v>
      </c>
      <c r="AW21" s="28">
        <v>-10.5</v>
      </c>
      <c r="AX21" s="29">
        <v>-11.805999999999999</v>
      </c>
      <c r="AY21" s="29">
        <v>-11.766999999999999</v>
      </c>
      <c r="AZ21" s="29">
        <v>-8.0090000000000003</v>
      </c>
      <c r="BA21" s="31">
        <v>-9.7509999999999994</v>
      </c>
      <c r="BB21" s="29">
        <v>-8.3209999999999997</v>
      </c>
      <c r="BC21" s="29">
        <v>-6.2850000000000001</v>
      </c>
      <c r="BD21" s="29">
        <v>-7.3079999999999998</v>
      </c>
      <c r="BE21" s="31">
        <v>-7.1840000000000002</v>
      </c>
      <c r="BF21" s="29">
        <v>-9.5310000000000006</v>
      </c>
      <c r="BG21" s="29">
        <v>-9.202</v>
      </c>
      <c r="BH21" s="29">
        <v>-9.1630000000000003</v>
      </c>
      <c r="BI21" s="31">
        <v>-7.4050000000000002</v>
      </c>
      <c r="BJ21" s="29">
        <v>-9.9499999999999993</v>
      </c>
      <c r="BK21" s="29">
        <v>-9.7219999999999995</v>
      </c>
      <c r="BL21" s="29">
        <v>-11.619</v>
      </c>
      <c r="BM21" s="31">
        <v>-4.7110000000000003</v>
      </c>
      <c r="BN21" s="29">
        <v>-6.7480000000000002</v>
      </c>
      <c r="BO21" s="29">
        <v>-11.706</v>
      </c>
      <c r="BP21" s="31">
        <v>-5.4809999999999999</v>
      </c>
      <c r="BQ21" s="32"/>
      <c r="BR21" s="33">
        <f>SUM(B21:E21)</f>
        <v>-0.90600000000000003</v>
      </c>
      <c r="BS21" s="33">
        <f>SUM(F21:I21)</f>
        <v>-0.30000000000000004</v>
      </c>
      <c r="BT21" s="33">
        <f>SUM(J21:M21)</f>
        <v>-1.468</v>
      </c>
      <c r="BU21" s="33">
        <f>SUM(N21:Q21)</f>
        <v>-9.9999999999999978E-2</v>
      </c>
      <c r="BV21" s="33">
        <f>SUM(R21:U21)</f>
        <v>-1</v>
      </c>
      <c r="BW21" s="33">
        <f>SUM(V21:Y21)</f>
        <v>-9.5</v>
      </c>
      <c r="BX21" s="33">
        <f>SUM(Z21:AC21)</f>
        <v>-6.1999999999999993</v>
      </c>
      <c r="BY21" s="33">
        <f>SUM(AD21:AG21)</f>
        <v>-10.199999999999999</v>
      </c>
      <c r="BZ21" s="32">
        <f>SUM(AH21:AK21)</f>
        <v>-40.911999999999999</v>
      </c>
      <c r="CA21" s="32">
        <f>SUM(AL21:AO21)</f>
        <v>-44.7</v>
      </c>
      <c r="CB21" s="32">
        <f>SUM(AP21:AS21)</f>
        <v>-38.798000000000002</v>
      </c>
      <c r="CC21" s="32">
        <f>SUM(AT21:AW21)</f>
        <v>-43.017000000000003</v>
      </c>
      <c r="CD21" s="32">
        <f>SUM(AX21:BA21)</f>
        <v>-41.332999999999998</v>
      </c>
      <c r="CE21" s="32">
        <f>SUM(BB21:BE21)</f>
        <v>-29.098000000000003</v>
      </c>
      <c r="CF21" s="32">
        <f>SUM(BF21:BI21)</f>
        <v>-35.301000000000002</v>
      </c>
      <c r="CG21" s="32">
        <f>SUM(BJ21:BM21)</f>
        <v>-36.001999999999995</v>
      </c>
    </row>
    <row r="22" spans="1:85" s="54" customFormat="1" x14ac:dyDescent="0.2">
      <c r="A22" s="20" t="s">
        <v>57</v>
      </c>
      <c r="B22" s="37">
        <f t="shared" ref="B22:BK22" si="6">SUM(B18:B21)</f>
        <v>-38.700000000000003</v>
      </c>
      <c r="C22" s="37">
        <f t="shared" si="6"/>
        <v>-37.000000000000007</v>
      </c>
      <c r="D22" s="37">
        <f t="shared" si="6"/>
        <v>-37</v>
      </c>
      <c r="E22" s="38">
        <f t="shared" si="6"/>
        <v>-36.75800000000001</v>
      </c>
      <c r="F22" s="37">
        <f t="shared" si="6"/>
        <v>-37.200000000000003</v>
      </c>
      <c r="G22" s="37">
        <f t="shared" si="6"/>
        <v>-39.1</v>
      </c>
      <c r="H22" s="37">
        <f t="shared" si="6"/>
        <v>-46.5</v>
      </c>
      <c r="I22" s="38">
        <f t="shared" si="6"/>
        <v>-56.859000000000009</v>
      </c>
      <c r="J22" s="37">
        <f t="shared" si="6"/>
        <v>-55.400000000000006</v>
      </c>
      <c r="K22" s="37">
        <f t="shared" si="6"/>
        <v>-58.4</v>
      </c>
      <c r="L22" s="37">
        <f t="shared" si="6"/>
        <v>-60.3</v>
      </c>
      <c r="M22" s="38">
        <f t="shared" si="6"/>
        <v>-59.95300000000001</v>
      </c>
      <c r="N22" s="37">
        <f t="shared" si="6"/>
        <v>-80.900000000000006</v>
      </c>
      <c r="O22" s="37">
        <f t="shared" si="6"/>
        <v>-90.7</v>
      </c>
      <c r="P22" s="37">
        <f t="shared" si="6"/>
        <v>-87.8</v>
      </c>
      <c r="Q22" s="38">
        <f t="shared" si="6"/>
        <v>-109.6</v>
      </c>
      <c r="R22" s="37">
        <f t="shared" si="6"/>
        <v>-107.8</v>
      </c>
      <c r="S22" s="37">
        <f t="shared" si="6"/>
        <v>-110.39999999999999</v>
      </c>
      <c r="T22" s="37">
        <f t="shared" si="6"/>
        <v>-116.80000000000001</v>
      </c>
      <c r="U22" s="38">
        <f t="shared" si="6"/>
        <v>-171.9</v>
      </c>
      <c r="V22" s="37">
        <f t="shared" si="6"/>
        <v>-141.59999999999997</v>
      </c>
      <c r="W22" s="37">
        <f t="shared" si="6"/>
        <v>-138.1</v>
      </c>
      <c r="X22" s="37">
        <f t="shared" si="6"/>
        <v>-113</v>
      </c>
      <c r="Y22" s="38">
        <f t="shared" si="6"/>
        <v>-127.6</v>
      </c>
      <c r="Z22" s="37">
        <f t="shared" si="6"/>
        <v>-119.6</v>
      </c>
      <c r="AA22" s="37">
        <f t="shared" si="6"/>
        <v>-131</v>
      </c>
      <c r="AB22" s="37">
        <f t="shared" si="6"/>
        <v>-186.29999999999998</v>
      </c>
      <c r="AC22" s="38">
        <f t="shared" si="6"/>
        <v>-231.3</v>
      </c>
      <c r="AD22" s="37">
        <f t="shared" si="6"/>
        <v>-201.60000099999996</v>
      </c>
      <c r="AE22" s="37">
        <f t="shared" si="6"/>
        <v>-191.53328000000002</v>
      </c>
      <c r="AF22" s="37">
        <f t="shared" si="6"/>
        <v>-177.16585066000002</v>
      </c>
      <c r="AG22" s="38">
        <f t="shared" si="6"/>
        <v>-246.39253701000001</v>
      </c>
      <c r="AH22" s="37">
        <f t="shared" si="6"/>
        <v>-190.36749999999998</v>
      </c>
      <c r="AI22" s="37">
        <f t="shared" si="6"/>
        <v>-184.50750000999997</v>
      </c>
      <c r="AJ22" s="37">
        <f t="shared" si="6"/>
        <v>-174.42462343</v>
      </c>
      <c r="AK22" s="38">
        <f t="shared" si="6"/>
        <v>-181.36950001</v>
      </c>
      <c r="AL22" s="37">
        <f t="shared" si="6"/>
        <v>-171.17139999999998</v>
      </c>
      <c r="AM22" s="37">
        <f t="shared" si="6"/>
        <v>-177.6514</v>
      </c>
      <c r="AN22" s="37">
        <f t="shared" si="6"/>
        <v>-176.70273495999999</v>
      </c>
      <c r="AO22" s="38">
        <f t="shared" si="6"/>
        <v>-177.52134000000001</v>
      </c>
      <c r="AP22" s="37">
        <f t="shared" si="6"/>
        <v>-172.28500000000003</v>
      </c>
      <c r="AQ22" s="39">
        <f t="shared" si="6"/>
        <v>-169.23092799999998</v>
      </c>
      <c r="AR22" s="37">
        <f t="shared" si="6"/>
        <v>-169.14590699999999</v>
      </c>
      <c r="AS22" s="38">
        <f t="shared" si="6"/>
        <v>-178.49165500000001</v>
      </c>
      <c r="AT22" s="37">
        <f t="shared" si="6"/>
        <v>-186.44899999999998</v>
      </c>
      <c r="AU22" s="39">
        <f t="shared" si="6"/>
        <v>-187.91200000000001</v>
      </c>
      <c r="AV22" s="37">
        <f t="shared" si="6"/>
        <v>-185.589</v>
      </c>
      <c r="AW22" s="38">
        <f t="shared" si="6"/>
        <v>-188.88100000000003</v>
      </c>
      <c r="AX22" s="39">
        <f t="shared" si="6"/>
        <v>-191.37182200000004</v>
      </c>
      <c r="AY22" s="39">
        <f t="shared" si="6"/>
        <v>-196.38622599999999</v>
      </c>
      <c r="AZ22" s="39">
        <f t="shared" si="6"/>
        <v>-192.52549235999999</v>
      </c>
      <c r="BA22" s="38">
        <f t="shared" si="6"/>
        <v>-209.140491</v>
      </c>
      <c r="BB22" s="39">
        <f t="shared" si="6"/>
        <v>-209.71631164999999</v>
      </c>
      <c r="BC22" s="39">
        <f t="shared" si="6"/>
        <v>-206.65868799999998</v>
      </c>
      <c r="BD22" s="39">
        <f t="shared" si="6"/>
        <v>-205.624</v>
      </c>
      <c r="BE22" s="38">
        <f t="shared" si="6"/>
        <v>-206.29</v>
      </c>
      <c r="BF22" s="39">
        <f t="shared" si="6"/>
        <v>-249.87100000000001</v>
      </c>
      <c r="BG22" s="39">
        <f t="shared" si="6"/>
        <v>-275.90100000000001</v>
      </c>
      <c r="BH22" s="39">
        <f t="shared" si="6"/>
        <v>-237.673</v>
      </c>
      <c r="BI22" s="38">
        <f t="shared" si="6"/>
        <v>-280.38400000000001</v>
      </c>
      <c r="BJ22" s="39">
        <f t="shared" si="6"/>
        <v>-298.90800000000002</v>
      </c>
      <c r="BK22" s="39">
        <f t="shared" si="6"/>
        <v>-287.27999999999997</v>
      </c>
      <c r="BL22" s="39">
        <f>SUM(BL18:BL21)</f>
        <v>-276.51</v>
      </c>
      <c r="BM22" s="38">
        <f>SUM(BM18:BM21)</f>
        <v>-306.54300000000001</v>
      </c>
      <c r="BN22" s="39">
        <f>SUM(BN18:BN21)</f>
        <v>-273.584</v>
      </c>
      <c r="BO22" s="39">
        <f>SUM(BO18:BO21)</f>
        <v>-289.09700000000004</v>
      </c>
      <c r="BP22" s="39">
        <f>SUM(BP18:BP21)</f>
        <v>-279.18399999999997</v>
      </c>
      <c r="BQ22" s="40"/>
      <c r="BR22" s="41">
        <f>SUM(BR18:BR21)</f>
        <v>-149.45800000000003</v>
      </c>
      <c r="BS22" s="41">
        <f t="shared" ref="BS22:CC22" si="7">SUM(BS18:BS21)</f>
        <v>-179.65900000000002</v>
      </c>
      <c r="BT22" s="41">
        <f t="shared" si="7"/>
        <v>-234.05300000000003</v>
      </c>
      <c r="BU22" s="41">
        <f t="shared" si="7"/>
        <v>-369</v>
      </c>
      <c r="BV22" s="41">
        <f t="shared" si="7"/>
        <v>-506.9</v>
      </c>
      <c r="BW22" s="41">
        <f t="shared" si="7"/>
        <v>-520.29999999999995</v>
      </c>
      <c r="BX22" s="41">
        <f t="shared" si="7"/>
        <v>-668.2</v>
      </c>
      <c r="BY22" s="41">
        <f t="shared" si="7"/>
        <v>-816.69166867000001</v>
      </c>
      <c r="BZ22" s="40">
        <f t="shared" si="7"/>
        <v>-730.66912345000003</v>
      </c>
      <c r="CA22" s="40">
        <f t="shared" si="7"/>
        <v>-703.04687496000008</v>
      </c>
      <c r="CB22" s="40">
        <f t="shared" si="7"/>
        <v>-689.15349000000003</v>
      </c>
      <c r="CC22" s="40">
        <f t="shared" si="7"/>
        <v>-748.83100000000002</v>
      </c>
      <c r="CD22" s="40">
        <f>SUM(CD18:CD21)</f>
        <v>-789.42403136000007</v>
      </c>
      <c r="CE22" s="40">
        <f>SUM(CE18:CE21)</f>
        <v>-828.28899964999994</v>
      </c>
      <c r="CF22" s="40">
        <f>SUM(CF18:CF21)</f>
        <v>-1043.829</v>
      </c>
      <c r="CG22" s="40">
        <f>SUM(CG18:CG21)</f>
        <v>-1169.241</v>
      </c>
    </row>
    <row r="23" spans="1:85" x14ac:dyDescent="0.2">
      <c r="A23" s="20"/>
      <c r="B23" s="26"/>
      <c r="C23" s="55"/>
      <c r="D23" s="26"/>
      <c r="E23" s="56"/>
      <c r="F23" s="26"/>
      <c r="G23" s="55"/>
      <c r="H23" s="26"/>
      <c r="I23" s="56"/>
      <c r="J23" s="26"/>
      <c r="K23" s="55"/>
      <c r="L23" s="26"/>
      <c r="M23" s="56"/>
      <c r="N23" s="26"/>
      <c r="O23" s="55"/>
      <c r="P23" s="26"/>
      <c r="Q23" s="56"/>
      <c r="R23" s="26"/>
      <c r="S23" s="55"/>
      <c r="T23" s="26"/>
      <c r="U23" s="56"/>
      <c r="V23" s="55"/>
      <c r="W23" s="55"/>
      <c r="X23" s="55"/>
      <c r="Y23" s="56"/>
      <c r="Z23" s="55"/>
      <c r="AA23" s="55"/>
      <c r="AB23" s="55"/>
      <c r="AC23" s="56"/>
      <c r="AD23" s="55"/>
      <c r="AE23" s="55"/>
      <c r="AF23" s="55"/>
      <c r="AG23" s="56"/>
      <c r="AH23" s="55"/>
      <c r="AI23" s="55"/>
      <c r="AJ23" s="55"/>
      <c r="AK23" s="56"/>
      <c r="AL23" s="55"/>
      <c r="AM23" s="55"/>
      <c r="AN23" s="55"/>
      <c r="AO23" s="56"/>
      <c r="AP23" s="55"/>
      <c r="AQ23" s="29"/>
      <c r="AR23" s="55"/>
      <c r="AS23" s="56"/>
      <c r="AT23" s="55"/>
      <c r="AU23" s="29"/>
      <c r="AV23" s="55"/>
      <c r="AW23" s="56"/>
      <c r="AX23" s="29"/>
      <c r="AY23" s="29"/>
      <c r="AZ23" s="29"/>
      <c r="BA23" s="31"/>
      <c r="BB23" s="29"/>
      <c r="BC23" s="49"/>
      <c r="BD23" s="49"/>
      <c r="BE23" s="50"/>
      <c r="BF23" s="29"/>
      <c r="BG23" s="51"/>
      <c r="BH23" s="49"/>
      <c r="BI23" s="50"/>
      <c r="BJ23" s="29"/>
      <c r="BK23" s="51"/>
      <c r="BL23" s="49"/>
      <c r="BM23" s="50"/>
      <c r="BN23" s="49"/>
      <c r="BO23" s="49"/>
      <c r="BP23" s="50"/>
      <c r="BQ23" s="57"/>
      <c r="BR23" s="33"/>
      <c r="BS23" s="58"/>
      <c r="BT23" s="33"/>
      <c r="BU23" s="58"/>
      <c r="BV23" s="33"/>
      <c r="BW23" s="58"/>
      <c r="BX23" s="33"/>
      <c r="BY23" s="58"/>
      <c r="BZ23" s="32"/>
      <c r="CA23" s="57"/>
      <c r="CB23" s="32"/>
      <c r="CC23" s="32"/>
      <c r="CD23" s="32"/>
      <c r="CE23" s="32"/>
      <c r="CF23" s="32"/>
      <c r="CG23" s="32"/>
    </row>
    <row r="24" spans="1:85" x14ac:dyDescent="0.2">
      <c r="A24" s="20" t="s">
        <v>58</v>
      </c>
      <c r="B24" s="37">
        <f t="shared" ref="B24:BK24" si="8">+B16+B22</f>
        <v>2.1999999999999957</v>
      </c>
      <c r="C24" s="37">
        <f t="shared" si="8"/>
        <v>4.1999999999999957</v>
      </c>
      <c r="D24" s="37">
        <f t="shared" si="8"/>
        <v>16.900000000000006</v>
      </c>
      <c r="E24" s="38">
        <f t="shared" si="8"/>
        <v>17.90599999999997</v>
      </c>
      <c r="F24" s="37">
        <f t="shared" si="8"/>
        <v>50</v>
      </c>
      <c r="G24" s="37">
        <f t="shared" si="8"/>
        <v>20.400000000000006</v>
      </c>
      <c r="H24" s="37">
        <f t="shared" si="8"/>
        <v>10.899999999999999</v>
      </c>
      <c r="I24" s="38">
        <f t="shared" si="8"/>
        <v>19.58299999999997</v>
      </c>
      <c r="J24" s="37">
        <f t="shared" si="8"/>
        <v>34.300000000000011</v>
      </c>
      <c r="K24" s="37">
        <f t="shared" si="8"/>
        <v>34.800000000000018</v>
      </c>
      <c r="L24" s="37">
        <f t="shared" si="8"/>
        <v>59.000000000000014</v>
      </c>
      <c r="M24" s="38">
        <f t="shared" si="8"/>
        <v>71.995000000000005</v>
      </c>
      <c r="N24" s="37">
        <f t="shared" si="8"/>
        <v>93.200000000000017</v>
      </c>
      <c r="O24" s="37">
        <f t="shared" si="8"/>
        <v>85.8</v>
      </c>
      <c r="P24" s="37">
        <f t="shared" si="8"/>
        <v>50.899999999999991</v>
      </c>
      <c r="Q24" s="38">
        <f t="shared" si="8"/>
        <v>62.199999999999989</v>
      </c>
      <c r="R24" s="37">
        <f t="shared" si="8"/>
        <v>97.8</v>
      </c>
      <c r="S24" s="37">
        <f t="shared" si="8"/>
        <v>78.3</v>
      </c>
      <c r="T24" s="37">
        <f t="shared" si="8"/>
        <v>81.099999999999994</v>
      </c>
      <c r="U24" s="38">
        <f t="shared" si="8"/>
        <v>21.500000000000028</v>
      </c>
      <c r="V24" s="37">
        <f t="shared" si="8"/>
        <v>51.30000000000004</v>
      </c>
      <c r="W24" s="37">
        <f t="shared" si="8"/>
        <v>37.800000000000011</v>
      </c>
      <c r="X24" s="37">
        <f t="shared" si="8"/>
        <v>57</v>
      </c>
      <c r="Y24" s="38">
        <f t="shared" si="8"/>
        <v>36.400000000000006</v>
      </c>
      <c r="Z24" s="37">
        <f t="shared" si="8"/>
        <v>32.500000000000028</v>
      </c>
      <c r="AA24" s="37">
        <f t="shared" si="8"/>
        <v>60.000000000000028</v>
      </c>
      <c r="AB24" s="37">
        <f t="shared" si="8"/>
        <v>125.70000000000002</v>
      </c>
      <c r="AC24" s="38">
        <f t="shared" si="8"/>
        <v>34.599999999999966</v>
      </c>
      <c r="AD24" s="37">
        <f t="shared" si="8"/>
        <v>70.700000000000045</v>
      </c>
      <c r="AE24" s="37">
        <f t="shared" si="8"/>
        <v>64.399999999999949</v>
      </c>
      <c r="AF24" s="37">
        <f t="shared" si="8"/>
        <v>23.282999999999987</v>
      </c>
      <c r="AG24" s="38">
        <f t="shared" si="8"/>
        <v>101.76999999999998</v>
      </c>
      <c r="AH24" s="37">
        <f t="shared" si="8"/>
        <v>99.310000000000031</v>
      </c>
      <c r="AI24" s="37">
        <f t="shared" si="8"/>
        <v>66.700000000000017</v>
      </c>
      <c r="AJ24" s="37">
        <f t="shared" si="8"/>
        <v>100.99999999999994</v>
      </c>
      <c r="AK24" s="38">
        <f t="shared" si="8"/>
        <v>84.438000000000017</v>
      </c>
      <c r="AL24" s="37">
        <f t="shared" si="8"/>
        <v>92.55000000000004</v>
      </c>
      <c r="AM24" s="37">
        <f t="shared" si="8"/>
        <v>52.929999999999978</v>
      </c>
      <c r="AN24" s="37">
        <f t="shared" si="8"/>
        <v>33.099999999999994</v>
      </c>
      <c r="AO24" s="38">
        <f t="shared" si="8"/>
        <v>48.69999999999996</v>
      </c>
      <c r="AP24" s="37">
        <f t="shared" si="8"/>
        <v>70.5</v>
      </c>
      <c r="AQ24" s="37">
        <f t="shared" si="8"/>
        <v>68.100000000000051</v>
      </c>
      <c r="AR24" s="37">
        <f t="shared" si="8"/>
        <v>72.100000000000023</v>
      </c>
      <c r="AS24" s="38">
        <f t="shared" si="8"/>
        <v>83.4</v>
      </c>
      <c r="AT24" s="37">
        <f t="shared" si="8"/>
        <v>95.332000000000022</v>
      </c>
      <c r="AU24" s="39">
        <f t="shared" si="8"/>
        <v>70.726000000000028</v>
      </c>
      <c r="AV24" s="37">
        <f t="shared" si="8"/>
        <v>75.310999999999979</v>
      </c>
      <c r="AW24" s="38">
        <f t="shared" si="8"/>
        <v>95.670999999999935</v>
      </c>
      <c r="AX24" s="39">
        <f t="shared" si="8"/>
        <v>136.27099999999999</v>
      </c>
      <c r="AY24" s="39">
        <f t="shared" si="8"/>
        <v>101.249</v>
      </c>
      <c r="AZ24" s="39">
        <f t="shared" si="8"/>
        <v>97.88900000000001</v>
      </c>
      <c r="BA24" s="38">
        <f t="shared" si="8"/>
        <v>113.226</v>
      </c>
      <c r="BB24" s="39">
        <f t="shared" si="8"/>
        <v>89.152000000000015</v>
      </c>
      <c r="BC24" s="39">
        <f t="shared" si="8"/>
        <v>86.838000000000079</v>
      </c>
      <c r="BD24" s="39">
        <f t="shared" si="8"/>
        <v>84.015999999999991</v>
      </c>
      <c r="BE24" s="38">
        <f t="shared" si="8"/>
        <v>107.72800000000004</v>
      </c>
      <c r="BF24" s="39">
        <f t="shared" si="8"/>
        <v>73.92500000000004</v>
      </c>
      <c r="BG24" s="39">
        <f t="shared" si="8"/>
        <v>20.948999999999955</v>
      </c>
      <c r="BH24" s="39">
        <f t="shared" si="8"/>
        <v>52.658999999999992</v>
      </c>
      <c r="BI24" s="38">
        <f t="shared" si="8"/>
        <v>52.673999999999978</v>
      </c>
      <c r="BJ24" s="39">
        <f t="shared" si="8"/>
        <v>41.912999999999954</v>
      </c>
      <c r="BK24" s="39">
        <f t="shared" si="8"/>
        <v>29.359000000000037</v>
      </c>
      <c r="BL24" s="39">
        <f>+BL16+BL22</f>
        <v>28.924000000000035</v>
      </c>
      <c r="BM24" s="38">
        <f>+BM16+BM22</f>
        <v>40.976999999999975</v>
      </c>
      <c r="BN24" s="39">
        <f>+BN16+BN22</f>
        <v>128.96199999999999</v>
      </c>
      <c r="BO24" s="39">
        <f>+BO16+BO22</f>
        <v>82.098999999999933</v>
      </c>
      <c r="BP24" s="39">
        <f>+BP16+BP22</f>
        <v>92.254000000000019</v>
      </c>
      <c r="BQ24" s="40"/>
      <c r="BR24" s="41">
        <f>+BR16+BR22</f>
        <v>41.205999999999989</v>
      </c>
      <c r="BS24" s="41">
        <f t="shared" ref="BS24:CC24" si="9">+BS16+BS22</f>
        <v>100.88299999999995</v>
      </c>
      <c r="BT24" s="41">
        <f t="shared" si="9"/>
        <v>200.095</v>
      </c>
      <c r="BU24" s="41">
        <f t="shared" si="9"/>
        <v>292.09999999999991</v>
      </c>
      <c r="BV24" s="41">
        <f t="shared" si="9"/>
        <v>278.70000000000016</v>
      </c>
      <c r="BW24" s="41">
        <f t="shared" si="9"/>
        <v>182.50000000000034</v>
      </c>
      <c r="BX24" s="41">
        <f t="shared" si="9"/>
        <v>252.79999999999984</v>
      </c>
      <c r="BY24" s="41">
        <f t="shared" si="9"/>
        <v>260.15299999999991</v>
      </c>
      <c r="BZ24" s="40">
        <f t="shared" si="9"/>
        <v>351.44799999999998</v>
      </c>
      <c r="CA24" s="40">
        <f t="shared" si="9"/>
        <v>227.27999999999997</v>
      </c>
      <c r="CB24" s="40">
        <f t="shared" si="9"/>
        <v>294.09999999999991</v>
      </c>
      <c r="CC24" s="40">
        <f t="shared" si="9"/>
        <v>337.04000000000008</v>
      </c>
      <c r="CD24" s="40">
        <f>+CD16+CD22</f>
        <v>448.63499999999999</v>
      </c>
      <c r="CE24" s="40">
        <f>+CE16+CE22</f>
        <v>367.73400000000026</v>
      </c>
      <c r="CF24" s="40">
        <f>+CF16+CF22</f>
        <v>200.20700000000033</v>
      </c>
      <c r="CG24" s="40">
        <f>+CG16+CG22</f>
        <v>141.17299999999977</v>
      </c>
    </row>
    <row r="25" spans="1:85" x14ac:dyDescent="0.2">
      <c r="A25" s="35"/>
      <c r="B25" s="26"/>
      <c r="C25" s="27"/>
      <c r="D25" s="26"/>
      <c r="E25" s="28"/>
      <c r="F25" s="26"/>
      <c r="G25" s="27"/>
      <c r="H25" s="26"/>
      <c r="I25" s="28"/>
      <c r="J25" s="26"/>
      <c r="K25" s="27"/>
      <c r="L25" s="26"/>
      <c r="M25" s="28"/>
      <c r="N25" s="26"/>
      <c r="O25" s="27"/>
      <c r="P25" s="26"/>
      <c r="Q25" s="28"/>
      <c r="R25" s="26"/>
      <c r="S25" s="27"/>
      <c r="T25" s="26"/>
      <c r="U25" s="28"/>
      <c r="V25" s="27"/>
      <c r="W25" s="27"/>
      <c r="X25" s="27"/>
      <c r="Y25" s="28"/>
      <c r="Z25" s="27"/>
      <c r="AA25" s="27"/>
      <c r="AB25" s="27"/>
      <c r="AC25" s="28"/>
      <c r="AD25" s="27"/>
      <c r="AE25" s="27"/>
      <c r="AF25" s="27"/>
      <c r="AG25" s="28"/>
      <c r="AH25" s="27"/>
      <c r="AI25" s="27"/>
      <c r="AJ25" s="27"/>
      <c r="AK25" s="28"/>
      <c r="AL25" s="27"/>
      <c r="AM25" s="27"/>
      <c r="AN25" s="27"/>
      <c r="AO25" s="28"/>
      <c r="AP25" s="27"/>
      <c r="AQ25" s="29"/>
      <c r="AR25" s="27"/>
      <c r="AS25" s="28"/>
      <c r="AT25" s="27"/>
      <c r="AU25" s="29"/>
      <c r="AV25" s="27"/>
      <c r="AW25" s="28"/>
      <c r="AX25" s="29"/>
      <c r="AY25" s="49"/>
      <c r="AZ25" s="49"/>
      <c r="BA25" s="50"/>
      <c r="BB25" s="49"/>
      <c r="BC25" s="59"/>
      <c r="BD25" s="59"/>
      <c r="BE25" s="60"/>
      <c r="BF25" s="49"/>
      <c r="BG25" s="51"/>
      <c r="BH25" s="29"/>
      <c r="BI25" s="60"/>
      <c r="BJ25" s="49"/>
      <c r="BK25" s="51"/>
      <c r="BL25" s="29"/>
      <c r="BM25" s="60"/>
      <c r="BN25" s="29"/>
      <c r="BO25" s="29"/>
      <c r="BP25" s="60"/>
      <c r="BQ25" s="32"/>
      <c r="BR25" s="33"/>
      <c r="BS25" s="33"/>
      <c r="BT25" s="33"/>
      <c r="BU25" s="33"/>
      <c r="BV25" s="33"/>
      <c r="BW25" s="33"/>
      <c r="BX25" s="33"/>
      <c r="BY25" s="33"/>
      <c r="BZ25" s="32"/>
      <c r="CA25" s="32"/>
      <c r="CB25" s="32"/>
      <c r="CC25" s="32"/>
      <c r="CD25" s="32"/>
      <c r="CE25" s="32"/>
      <c r="CF25" s="32"/>
      <c r="CG25" s="32"/>
    </row>
    <row r="26" spans="1:85" x14ac:dyDescent="0.2">
      <c r="A26" s="35" t="s">
        <v>59</v>
      </c>
      <c r="B26" s="26">
        <v>-1.2</v>
      </c>
      <c r="C26" s="27">
        <v>-2.1</v>
      </c>
      <c r="D26" s="26">
        <v>-5.0999999999999996</v>
      </c>
      <c r="E26" s="28">
        <f>-12.327-(D26)-(C26)-(B26)</f>
        <v>-3.9270000000000005</v>
      </c>
      <c r="F26" s="26">
        <v>-13.5</v>
      </c>
      <c r="G26" s="27">
        <v>-5.7</v>
      </c>
      <c r="H26" s="26">
        <v>-4.8</v>
      </c>
      <c r="I26" s="28">
        <v>0.53000000000000114</v>
      </c>
      <c r="J26" s="26">
        <v>-8.8000000000000007</v>
      </c>
      <c r="K26" s="27">
        <v>-9.1</v>
      </c>
      <c r="L26" s="26">
        <v>-15.6</v>
      </c>
      <c r="M26" s="28">
        <f>-54.398-L26-K26-J26</f>
        <v>-20.898</v>
      </c>
      <c r="N26" s="26">
        <v>-26.6</v>
      </c>
      <c r="O26" s="27">
        <v>-24.3</v>
      </c>
      <c r="P26" s="26">
        <v>-15</v>
      </c>
      <c r="Q26" s="28">
        <v>-19.5</v>
      </c>
      <c r="R26" s="26">
        <v>-28.3</v>
      </c>
      <c r="S26" s="27">
        <v>-23.2</v>
      </c>
      <c r="T26" s="26">
        <v>-24.7</v>
      </c>
      <c r="U26" s="28">
        <v>-6.2</v>
      </c>
      <c r="V26" s="27">
        <v>-13.2</v>
      </c>
      <c r="W26" s="27">
        <v>-9.4</v>
      </c>
      <c r="X26" s="27">
        <v>-13.1</v>
      </c>
      <c r="Y26" s="28">
        <v>-8.5</v>
      </c>
      <c r="Z26" s="27">
        <v>-7.2</v>
      </c>
      <c r="AA26" s="27">
        <v>-14.4</v>
      </c>
      <c r="AB26" s="27">
        <v>-22.7</v>
      </c>
      <c r="AC26" s="28">
        <v>-5.2</v>
      </c>
      <c r="AD26" s="27">
        <v>-17.8</v>
      </c>
      <c r="AE26" s="27">
        <v>-9.6</v>
      </c>
      <c r="AF26" s="27">
        <v>-4.4359999999999999</v>
      </c>
      <c r="AG26" s="28">
        <v>-23.7</v>
      </c>
      <c r="AH26" s="27">
        <v>-20.56</v>
      </c>
      <c r="AI26" s="27">
        <v>-11</v>
      </c>
      <c r="AJ26" s="27">
        <v>-23.4</v>
      </c>
      <c r="AK26" s="28">
        <v>-26.385999999999999</v>
      </c>
      <c r="AL26" s="27">
        <v>-20.04</v>
      </c>
      <c r="AM26" s="27">
        <v>-11.6</v>
      </c>
      <c r="AN26" s="27">
        <v>-11</v>
      </c>
      <c r="AO26" s="28">
        <v>4.3</v>
      </c>
      <c r="AP26" s="27">
        <v>-13.3</v>
      </c>
      <c r="AQ26" s="29">
        <v>-13</v>
      </c>
      <c r="AR26" s="27">
        <v>-14.05</v>
      </c>
      <c r="AS26" s="28">
        <v>-19.8</v>
      </c>
      <c r="AT26" s="27">
        <v>-17.193999999999999</v>
      </c>
      <c r="AU26" s="29">
        <v>-12.471</v>
      </c>
      <c r="AV26" s="27">
        <v>-15.1</v>
      </c>
      <c r="AW26" s="28">
        <v>-15.5</v>
      </c>
      <c r="AX26" s="29">
        <v>-27.722000000000001</v>
      </c>
      <c r="AY26" s="29">
        <v>-15.909000000000001</v>
      </c>
      <c r="AZ26" s="29">
        <v>-22.140999999999998</v>
      </c>
      <c r="BA26" s="31">
        <v>-25.734000000000002</v>
      </c>
      <c r="BB26" s="29">
        <v>-17.137</v>
      </c>
      <c r="BC26" s="29">
        <v>-18.379000000000001</v>
      </c>
      <c r="BD26" s="29">
        <v>-14.845000000000001</v>
      </c>
      <c r="BE26" s="31">
        <v>-20.327000000000002</v>
      </c>
      <c r="BF26" s="29">
        <v>-18.613</v>
      </c>
      <c r="BG26" s="29">
        <v>-4.7759999999999998</v>
      </c>
      <c r="BH26" s="29">
        <v>-6.7380000000000004</v>
      </c>
      <c r="BI26" s="31">
        <v>-2.7469999999999999</v>
      </c>
      <c r="BJ26" s="29">
        <v>-11.57</v>
      </c>
      <c r="BK26" s="29">
        <v>-2.7069999999999999</v>
      </c>
      <c r="BL26" s="29">
        <v>-2.56</v>
      </c>
      <c r="BM26" s="31">
        <v>-6.2839999999999998</v>
      </c>
      <c r="BN26" s="29">
        <v>-10.026</v>
      </c>
      <c r="BO26" s="29">
        <v>-8.6769999999999996</v>
      </c>
      <c r="BP26" s="31">
        <v>-11.385999999999999</v>
      </c>
      <c r="BQ26" s="32"/>
      <c r="BR26" s="33">
        <f>SUM(B26:E26)</f>
        <v>-12.326999999999998</v>
      </c>
      <c r="BS26" s="33">
        <f>SUM(F26:I26)</f>
        <v>-23.47</v>
      </c>
      <c r="BT26" s="33">
        <f>SUM(J26:M26)</f>
        <v>-54.397999999999996</v>
      </c>
      <c r="BU26" s="33">
        <f>SUM(N26:Q26)</f>
        <v>-85.4</v>
      </c>
      <c r="BV26" s="33">
        <f>SUM(R26:U26)</f>
        <v>-82.4</v>
      </c>
      <c r="BW26" s="33">
        <f>SUM(V26:Y26)</f>
        <v>-44.2</v>
      </c>
      <c r="BX26" s="33">
        <f>SUM(Z26:AC26)</f>
        <v>-49.5</v>
      </c>
      <c r="BY26" s="33">
        <f>SUM(AD26:AG26)</f>
        <v>-55.536000000000001</v>
      </c>
      <c r="BZ26" s="32">
        <f>SUM(AH26:AK26)</f>
        <v>-81.345999999999989</v>
      </c>
      <c r="CA26" s="32">
        <f>SUM(AL26:AO26)</f>
        <v>-38.340000000000003</v>
      </c>
      <c r="CB26" s="32">
        <f>SUM(AP26:AS26)</f>
        <v>-60.150000000000006</v>
      </c>
      <c r="CC26" s="32">
        <f>SUM(AT26:AW26)</f>
        <v>-60.265000000000001</v>
      </c>
      <c r="CD26" s="32">
        <f>SUM(AX26:BA26)</f>
        <v>-91.506</v>
      </c>
      <c r="CE26" s="32">
        <f>SUM(BB26:BE26)</f>
        <v>-70.688000000000002</v>
      </c>
      <c r="CF26" s="32">
        <f>SUM(BF26:BI26)</f>
        <v>-32.873999999999995</v>
      </c>
      <c r="CG26" s="32">
        <f>SUM(BJ26:BM26)</f>
        <v>-23.120999999999999</v>
      </c>
    </row>
    <row r="27" spans="1:85" x14ac:dyDescent="0.2">
      <c r="A27" s="35"/>
      <c r="B27" s="26"/>
      <c r="C27" s="27"/>
      <c r="D27" s="26"/>
      <c r="E27" s="28"/>
      <c r="F27" s="26"/>
      <c r="G27" s="27"/>
      <c r="H27" s="26"/>
      <c r="I27" s="28"/>
      <c r="J27" s="26"/>
      <c r="K27" s="27"/>
      <c r="L27" s="26"/>
      <c r="M27" s="28"/>
      <c r="N27" s="26"/>
      <c r="O27" s="27"/>
      <c r="P27" s="26"/>
      <c r="Q27" s="28"/>
      <c r="R27" s="26"/>
      <c r="S27" s="27"/>
      <c r="T27" s="26"/>
      <c r="U27" s="28"/>
      <c r="V27" s="27"/>
      <c r="W27" s="27"/>
      <c r="X27" s="27"/>
      <c r="Y27" s="28"/>
      <c r="Z27" s="27"/>
      <c r="AA27" s="27"/>
      <c r="AB27" s="27"/>
      <c r="AC27" s="28"/>
      <c r="AD27" s="27"/>
      <c r="AE27" s="27"/>
      <c r="AF27" s="27"/>
      <c r="AG27" s="28"/>
      <c r="AH27" s="27"/>
      <c r="AI27" s="27"/>
      <c r="AJ27" s="27"/>
      <c r="AK27" s="28"/>
      <c r="AL27" s="27"/>
      <c r="AM27" s="27"/>
      <c r="AN27" s="27"/>
      <c r="AO27" s="28"/>
      <c r="AP27" s="27"/>
      <c r="AQ27" s="29"/>
      <c r="AR27" s="27"/>
      <c r="AS27" s="28"/>
      <c r="AT27" s="27"/>
      <c r="AU27" s="29"/>
      <c r="AV27" s="27"/>
      <c r="AW27" s="28"/>
      <c r="AX27" s="29"/>
      <c r="AY27" s="29"/>
      <c r="AZ27" s="29"/>
      <c r="BA27" s="31"/>
      <c r="BB27" s="29"/>
      <c r="BC27" s="29"/>
      <c r="BD27" s="29"/>
      <c r="BE27" s="31"/>
      <c r="BF27" s="213"/>
      <c r="BG27" s="213"/>
      <c r="BH27" s="213"/>
      <c r="BI27" s="214"/>
      <c r="BJ27" s="213"/>
      <c r="BK27" s="213"/>
      <c r="BL27" s="213"/>
      <c r="BM27" s="214"/>
      <c r="BN27" s="213"/>
      <c r="BO27" s="213"/>
      <c r="BP27" s="214"/>
      <c r="BQ27" s="32"/>
      <c r="BR27" s="33"/>
      <c r="BS27" s="33"/>
      <c r="BT27" s="33"/>
      <c r="BU27" s="33"/>
      <c r="BV27" s="33"/>
      <c r="BW27" s="33"/>
      <c r="BX27" s="33"/>
      <c r="BY27" s="33"/>
      <c r="BZ27" s="32"/>
      <c r="CA27" s="32"/>
      <c r="CB27" s="32"/>
      <c r="CC27" s="32"/>
      <c r="CD27" s="32"/>
      <c r="CE27" s="32"/>
      <c r="CF27" s="32"/>
      <c r="CG27" s="32"/>
    </row>
    <row r="28" spans="1:85" x14ac:dyDescent="0.2">
      <c r="A28" s="20" t="s">
        <v>10</v>
      </c>
      <c r="B28" s="37">
        <f t="shared" ref="B28:BK28" si="10">+B24+B26</f>
        <v>0.99999999999999578</v>
      </c>
      <c r="C28" s="37">
        <f t="shared" si="10"/>
        <v>2.0999999999999956</v>
      </c>
      <c r="D28" s="37">
        <f t="shared" si="10"/>
        <v>11.800000000000006</v>
      </c>
      <c r="E28" s="38">
        <f t="shared" si="10"/>
        <v>13.978999999999971</v>
      </c>
      <c r="F28" s="37">
        <f t="shared" si="10"/>
        <v>36.5</v>
      </c>
      <c r="G28" s="37">
        <f t="shared" si="10"/>
        <v>14.700000000000006</v>
      </c>
      <c r="H28" s="37">
        <f t="shared" si="10"/>
        <v>6.0999999999999988</v>
      </c>
      <c r="I28" s="38">
        <f t="shared" si="10"/>
        <v>20.112999999999971</v>
      </c>
      <c r="J28" s="37">
        <f t="shared" si="10"/>
        <v>25.500000000000011</v>
      </c>
      <c r="K28" s="37">
        <f t="shared" si="10"/>
        <v>25.700000000000017</v>
      </c>
      <c r="L28" s="37">
        <f t="shared" si="10"/>
        <v>43.400000000000013</v>
      </c>
      <c r="M28" s="38">
        <f t="shared" si="10"/>
        <v>51.097000000000008</v>
      </c>
      <c r="N28" s="37">
        <f t="shared" si="10"/>
        <v>66.600000000000023</v>
      </c>
      <c r="O28" s="37">
        <f t="shared" si="10"/>
        <v>61.5</v>
      </c>
      <c r="P28" s="37">
        <f t="shared" si="10"/>
        <v>35.899999999999991</v>
      </c>
      <c r="Q28" s="38">
        <f t="shared" si="10"/>
        <v>42.699999999999989</v>
      </c>
      <c r="R28" s="37">
        <f t="shared" si="10"/>
        <v>69.5</v>
      </c>
      <c r="S28" s="37">
        <f t="shared" si="10"/>
        <v>55.099999999999994</v>
      </c>
      <c r="T28" s="37">
        <f t="shared" si="10"/>
        <v>56.399999999999991</v>
      </c>
      <c r="U28" s="38">
        <f t="shared" si="10"/>
        <v>15.300000000000029</v>
      </c>
      <c r="V28" s="37">
        <f t="shared" si="10"/>
        <v>38.100000000000037</v>
      </c>
      <c r="W28" s="37">
        <f t="shared" si="10"/>
        <v>28.400000000000013</v>
      </c>
      <c r="X28" s="37">
        <f t="shared" si="10"/>
        <v>43.9</v>
      </c>
      <c r="Y28" s="38">
        <f t="shared" si="10"/>
        <v>27.900000000000006</v>
      </c>
      <c r="Z28" s="37">
        <f t="shared" si="10"/>
        <v>25.300000000000029</v>
      </c>
      <c r="AA28" s="37">
        <f t="shared" si="10"/>
        <v>45.60000000000003</v>
      </c>
      <c r="AB28" s="37">
        <f t="shared" si="10"/>
        <v>103.00000000000001</v>
      </c>
      <c r="AC28" s="38">
        <f t="shared" si="10"/>
        <v>29.399999999999967</v>
      </c>
      <c r="AD28" s="37">
        <f t="shared" si="10"/>
        <v>52.900000000000048</v>
      </c>
      <c r="AE28" s="37">
        <f t="shared" si="10"/>
        <v>54.799999999999947</v>
      </c>
      <c r="AF28" s="37">
        <f t="shared" si="10"/>
        <v>18.846999999999987</v>
      </c>
      <c r="AG28" s="38">
        <f t="shared" si="10"/>
        <v>78.069999999999979</v>
      </c>
      <c r="AH28" s="37">
        <f t="shared" si="10"/>
        <v>78.750000000000028</v>
      </c>
      <c r="AI28" s="37">
        <f t="shared" si="10"/>
        <v>55.700000000000017</v>
      </c>
      <c r="AJ28" s="37">
        <f t="shared" si="10"/>
        <v>77.599999999999937</v>
      </c>
      <c r="AK28" s="38">
        <f t="shared" si="10"/>
        <v>58.052000000000021</v>
      </c>
      <c r="AL28" s="37">
        <f t="shared" si="10"/>
        <v>72.510000000000048</v>
      </c>
      <c r="AM28" s="37">
        <f t="shared" si="10"/>
        <v>41.329999999999977</v>
      </c>
      <c r="AN28" s="37">
        <f t="shared" si="10"/>
        <v>22.099999999999994</v>
      </c>
      <c r="AO28" s="38">
        <f t="shared" si="10"/>
        <v>52.999999999999957</v>
      </c>
      <c r="AP28" s="37">
        <f t="shared" si="10"/>
        <v>57.2</v>
      </c>
      <c r="AQ28" s="39">
        <f t="shared" si="10"/>
        <v>55.100000000000051</v>
      </c>
      <c r="AR28" s="37">
        <f t="shared" si="10"/>
        <v>58.050000000000026</v>
      </c>
      <c r="AS28" s="38">
        <f t="shared" si="10"/>
        <v>63.600000000000009</v>
      </c>
      <c r="AT28" s="37">
        <f t="shared" si="10"/>
        <v>78.138000000000019</v>
      </c>
      <c r="AU28" s="39">
        <f t="shared" si="10"/>
        <v>58.255000000000024</v>
      </c>
      <c r="AV28" s="37">
        <f t="shared" si="10"/>
        <v>60.210999999999977</v>
      </c>
      <c r="AW28" s="38">
        <f t="shared" si="10"/>
        <v>80.170999999999935</v>
      </c>
      <c r="AX28" s="39">
        <f t="shared" si="10"/>
        <v>108.54899999999998</v>
      </c>
      <c r="AY28" s="39">
        <f t="shared" si="10"/>
        <v>85.339999999999989</v>
      </c>
      <c r="AZ28" s="39">
        <f t="shared" si="10"/>
        <v>75.748000000000019</v>
      </c>
      <c r="BA28" s="38">
        <f t="shared" si="10"/>
        <v>87.49199999999999</v>
      </c>
      <c r="BB28" s="39">
        <f t="shared" si="10"/>
        <v>72.015000000000015</v>
      </c>
      <c r="BC28" s="39">
        <f t="shared" si="10"/>
        <v>68.459000000000074</v>
      </c>
      <c r="BD28" s="39">
        <f t="shared" si="10"/>
        <v>69.170999999999992</v>
      </c>
      <c r="BE28" s="38">
        <f t="shared" si="10"/>
        <v>87.401000000000039</v>
      </c>
      <c r="BF28" s="39">
        <f t="shared" si="10"/>
        <v>55.31200000000004</v>
      </c>
      <c r="BG28" s="39">
        <f t="shared" si="10"/>
        <v>16.172999999999956</v>
      </c>
      <c r="BH28" s="39">
        <f t="shared" si="10"/>
        <v>45.920999999999992</v>
      </c>
      <c r="BI28" s="38">
        <f t="shared" si="10"/>
        <v>49.926999999999978</v>
      </c>
      <c r="BJ28" s="39">
        <f t="shared" si="10"/>
        <v>30.342999999999954</v>
      </c>
      <c r="BK28" s="39">
        <f t="shared" si="10"/>
        <v>26.652000000000037</v>
      </c>
      <c r="BL28" s="39">
        <f>+BL24+BL26</f>
        <v>26.364000000000036</v>
      </c>
      <c r="BM28" s="38">
        <f>+BM24+BM26</f>
        <v>34.692999999999977</v>
      </c>
      <c r="BN28" s="39">
        <f>+BN24+BN26</f>
        <v>118.93599999999999</v>
      </c>
      <c r="BO28" s="39">
        <f>+BO24+BO26</f>
        <v>73.42199999999994</v>
      </c>
      <c r="BP28" s="39">
        <f>+BP24+BP26</f>
        <v>80.868000000000023</v>
      </c>
      <c r="BQ28" s="40"/>
      <c r="BR28" s="41">
        <f>+BR24+BR26</f>
        <v>28.878999999999991</v>
      </c>
      <c r="BS28" s="41">
        <f t="shared" ref="BS28:CC28" si="11">+BS24+BS26</f>
        <v>77.412999999999954</v>
      </c>
      <c r="BT28" s="41">
        <f t="shared" si="11"/>
        <v>145.697</v>
      </c>
      <c r="BU28" s="41">
        <f t="shared" si="11"/>
        <v>206.6999999999999</v>
      </c>
      <c r="BV28" s="41">
        <f t="shared" si="11"/>
        <v>196.30000000000015</v>
      </c>
      <c r="BW28" s="41">
        <f t="shared" si="11"/>
        <v>138.30000000000035</v>
      </c>
      <c r="BX28" s="41">
        <f t="shared" si="11"/>
        <v>203.29999999999984</v>
      </c>
      <c r="BY28" s="41">
        <f t="shared" si="11"/>
        <v>204.6169999999999</v>
      </c>
      <c r="BZ28" s="40">
        <f t="shared" si="11"/>
        <v>270.10199999999998</v>
      </c>
      <c r="CA28" s="40">
        <f t="shared" si="11"/>
        <v>188.93999999999997</v>
      </c>
      <c r="CB28" s="40">
        <f t="shared" si="11"/>
        <v>233.9499999999999</v>
      </c>
      <c r="CC28" s="40">
        <f t="shared" si="11"/>
        <v>276.77500000000009</v>
      </c>
      <c r="CD28" s="40">
        <f>+CD24+CD26</f>
        <v>357.12900000000002</v>
      </c>
      <c r="CE28" s="40">
        <f>+CE24+CE26</f>
        <v>297.04600000000028</v>
      </c>
      <c r="CF28" s="40">
        <f>+CF24+CF26</f>
        <v>167.33300000000034</v>
      </c>
      <c r="CG28" s="40">
        <f>+CG24+CG26</f>
        <v>118.05199999999978</v>
      </c>
    </row>
    <row r="29" spans="1:85" x14ac:dyDescent="0.2">
      <c r="A29" s="35"/>
      <c r="B29" s="61"/>
      <c r="C29" s="35"/>
      <c r="D29" s="61"/>
      <c r="E29" s="62"/>
      <c r="F29" s="61"/>
      <c r="G29" s="35"/>
      <c r="H29" s="61"/>
      <c r="I29" s="62"/>
      <c r="J29" s="14"/>
      <c r="K29" s="35"/>
      <c r="L29" s="14"/>
      <c r="M29" s="62"/>
      <c r="N29" s="14"/>
      <c r="O29" s="35"/>
      <c r="P29" s="14"/>
      <c r="Q29" s="62"/>
      <c r="R29" s="14"/>
      <c r="S29" s="35"/>
      <c r="T29" s="14"/>
      <c r="U29" s="62"/>
      <c r="V29" s="35"/>
      <c r="W29" s="35"/>
      <c r="X29" s="35"/>
      <c r="Y29" s="62"/>
      <c r="Z29" s="35"/>
      <c r="AA29" s="35"/>
      <c r="AB29" s="35"/>
      <c r="AC29" s="62"/>
      <c r="AD29" s="35"/>
      <c r="AE29" s="35"/>
      <c r="AF29" s="35"/>
      <c r="AG29" s="62"/>
      <c r="AH29" s="35"/>
      <c r="AI29" s="35"/>
      <c r="AJ29" s="35"/>
      <c r="AK29" s="62"/>
      <c r="AL29" s="35"/>
      <c r="AM29" s="35"/>
      <c r="AN29" s="35"/>
      <c r="AO29" s="62"/>
      <c r="AP29" s="35"/>
      <c r="AQ29" s="13"/>
      <c r="AR29" s="35"/>
      <c r="AS29" s="62"/>
      <c r="AT29" s="35"/>
      <c r="AU29" s="13"/>
      <c r="AV29" s="35"/>
      <c r="AW29" s="28"/>
      <c r="AX29" s="29"/>
      <c r="AY29" s="49"/>
      <c r="AZ29" s="49"/>
      <c r="BA29" s="50"/>
      <c r="BB29" s="49"/>
      <c r="BC29" s="49"/>
      <c r="BD29" s="49"/>
      <c r="BE29" s="50"/>
      <c r="BF29" s="49"/>
      <c r="BG29" s="51"/>
      <c r="BH29" s="49"/>
      <c r="BI29" s="50"/>
      <c r="BJ29" s="49"/>
      <c r="BK29" s="51"/>
      <c r="BL29" s="49"/>
      <c r="BM29" s="50"/>
      <c r="BN29" s="49"/>
      <c r="BO29" s="49"/>
      <c r="BP29" s="50"/>
      <c r="BQ29" s="15"/>
      <c r="BR29" s="18"/>
      <c r="BS29" s="18"/>
      <c r="BT29" s="18"/>
      <c r="BU29" s="18"/>
      <c r="BV29" s="18"/>
      <c r="BW29" s="18"/>
      <c r="BX29" s="18"/>
      <c r="BY29" s="18"/>
      <c r="BZ29" s="15"/>
      <c r="CA29" s="15"/>
      <c r="CB29" s="15"/>
      <c r="CC29" s="15"/>
      <c r="CD29" s="15"/>
      <c r="CE29" s="52"/>
      <c r="CF29" s="52"/>
      <c r="CG29" s="52"/>
    </row>
    <row r="30" spans="1:85" x14ac:dyDescent="0.2">
      <c r="A30" s="20" t="s">
        <v>11</v>
      </c>
      <c r="B30" s="14"/>
      <c r="C30" s="20"/>
      <c r="D30" s="14"/>
      <c r="E30" s="21"/>
      <c r="F30" s="14"/>
      <c r="G30" s="20"/>
      <c r="H30" s="14"/>
      <c r="I30" s="21"/>
      <c r="J30" s="14"/>
      <c r="K30" s="20"/>
      <c r="L30" s="14"/>
      <c r="M30" s="21"/>
      <c r="N30" s="14"/>
      <c r="O30" s="20"/>
      <c r="P30" s="14"/>
      <c r="Q30" s="21"/>
      <c r="R30" s="14"/>
      <c r="S30" s="20"/>
      <c r="T30" s="14"/>
      <c r="U30" s="21"/>
      <c r="V30" s="20"/>
      <c r="W30" s="20"/>
      <c r="X30" s="20"/>
      <c r="Y30" s="21"/>
      <c r="Z30" s="20"/>
      <c r="AA30" s="20"/>
      <c r="AB30" s="35"/>
      <c r="AC30" s="21"/>
      <c r="AD30" s="35"/>
      <c r="AE30" s="20"/>
      <c r="AF30" s="35"/>
      <c r="AG30" s="21"/>
      <c r="AH30" s="35"/>
      <c r="AI30" s="35"/>
      <c r="AJ30" s="35"/>
      <c r="AK30" s="21"/>
      <c r="AL30" s="35"/>
      <c r="AM30" s="35"/>
      <c r="AN30" s="35"/>
      <c r="AO30" s="21"/>
      <c r="AP30" s="35"/>
      <c r="AQ30" s="13"/>
      <c r="AR30" s="35"/>
      <c r="AS30" s="21"/>
      <c r="AT30" s="35"/>
      <c r="AU30" s="13"/>
      <c r="AV30" s="35"/>
      <c r="AW30" s="21"/>
      <c r="AX30" s="13"/>
      <c r="AY30" s="16"/>
      <c r="AZ30" s="16"/>
      <c r="BA30" s="17"/>
      <c r="BB30" s="16"/>
      <c r="BC30" s="16"/>
      <c r="BD30" s="16"/>
      <c r="BE30" s="17"/>
      <c r="BF30" s="16"/>
      <c r="BG30" s="63"/>
      <c r="BH30" s="16"/>
      <c r="BI30" s="17"/>
      <c r="BJ30" s="16"/>
      <c r="BK30" s="63"/>
      <c r="BL30" s="16"/>
      <c r="BM30" s="17"/>
      <c r="BN30" s="16"/>
      <c r="BO30" s="16"/>
      <c r="BP30" s="17"/>
      <c r="BQ30" s="15"/>
      <c r="BR30" s="18"/>
      <c r="BS30" s="18"/>
      <c r="BT30" s="18"/>
      <c r="BU30" s="18"/>
      <c r="BV30" s="18"/>
      <c r="BW30" s="18"/>
      <c r="BX30" s="18"/>
      <c r="BY30" s="18"/>
      <c r="BZ30" s="15"/>
      <c r="CA30" s="15"/>
      <c r="CB30" s="15"/>
      <c r="CC30" s="15"/>
      <c r="CD30" s="15"/>
      <c r="CE30" s="17"/>
      <c r="CF30" s="17"/>
      <c r="CG30" s="17"/>
    </row>
    <row r="31" spans="1:85" s="71" customFormat="1" x14ac:dyDescent="0.2">
      <c r="A31" s="64" t="s">
        <v>98</v>
      </c>
      <c r="B31" s="26"/>
      <c r="C31" s="65"/>
      <c r="D31" s="26"/>
      <c r="E31" s="66"/>
      <c r="F31" s="26"/>
      <c r="G31" s="65"/>
      <c r="H31" s="26"/>
      <c r="I31" s="66"/>
      <c r="J31" s="26"/>
      <c r="K31" s="65"/>
      <c r="L31" s="26"/>
      <c r="M31" s="66"/>
      <c r="N31" s="26"/>
      <c r="O31" s="65"/>
      <c r="P31" s="26"/>
      <c r="Q31" s="66"/>
      <c r="R31" s="26"/>
      <c r="S31" s="65"/>
      <c r="T31" s="26"/>
      <c r="U31" s="66"/>
      <c r="V31" s="65"/>
      <c r="W31" s="65"/>
      <c r="X31" s="65"/>
      <c r="Y31" s="66"/>
      <c r="Z31" s="65"/>
      <c r="AA31" s="65"/>
      <c r="AB31" s="27"/>
      <c r="AC31" s="66"/>
      <c r="AD31" s="27">
        <v>272200</v>
      </c>
      <c r="AE31" s="65">
        <v>275800</v>
      </c>
      <c r="AF31" s="27">
        <v>303800</v>
      </c>
      <c r="AG31" s="66">
        <v>313500</v>
      </c>
      <c r="AH31" s="27">
        <v>322900</v>
      </c>
      <c r="AI31" s="27">
        <v>330400</v>
      </c>
      <c r="AJ31" s="27">
        <v>336300</v>
      </c>
      <c r="AK31" s="66">
        <v>344000</v>
      </c>
      <c r="AL31" s="27">
        <v>350700</v>
      </c>
      <c r="AM31" s="27">
        <v>355100</v>
      </c>
      <c r="AN31" s="27">
        <v>360800</v>
      </c>
      <c r="AO31" s="66">
        <v>366600</v>
      </c>
      <c r="AP31" s="27">
        <v>373500</v>
      </c>
      <c r="AQ31" s="29">
        <v>378700</v>
      </c>
      <c r="AR31" s="27">
        <v>384200</v>
      </c>
      <c r="AS31" s="66">
        <v>394700</v>
      </c>
      <c r="AT31" s="27">
        <v>404100</v>
      </c>
      <c r="AU31" s="26">
        <v>413200</v>
      </c>
      <c r="AV31" s="27">
        <v>421000</v>
      </c>
      <c r="AW31" s="66">
        <v>432600</v>
      </c>
      <c r="AX31" s="26">
        <v>449900</v>
      </c>
      <c r="AY31" s="26">
        <v>462500</v>
      </c>
      <c r="AZ31" s="26">
        <v>476000</v>
      </c>
      <c r="BA31" s="31">
        <v>490400</v>
      </c>
      <c r="BB31" s="26">
        <v>507100</v>
      </c>
      <c r="BC31" s="26">
        <v>523200</v>
      </c>
      <c r="BD31" s="26">
        <v>545600</v>
      </c>
      <c r="BE31" s="31">
        <v>566800</v>
      </c>
      <c r="BF31" s="26">
        <v>593600</v>
      </c>
      <c r="BG31" s="26">
        <v>616100</v>
      </c>
      <c r="BH31" s="26">
        <v>640200</v>
      </c>
      <c r="BI31" s="31">
        <v>669300</v>
      </c>
      <c r="BJ31" s="26">
        <v>698500</v>
      </c>
      <c r="BK31" s="26">
        <v>718000</v>
      </c>
      <c r="BL31" s="26">
        <v>741800</v>
      </c>
      <c r="BM31" s="31">
        <v>765200</v>
      </c>
      <c r="BN31" s="26">
        <v>794800</v>
      </c>
      <c r="BO31" s="26">
        <v>854800</v>
      </c>
      <c r="BP31" s="31">
        <v>882200</v>
      </c>
      <c r="BQ31" s="67"/>
      <c r="BR31" s="68">
        <f>+E31</f>
        <v>0</v>
      </c>
      <c r="BS31" s="69">
        <f>+I31</f>
        <v>0</v>
      </c>
      <c r="BT31" s="68">
        <f>+M31</f>
        <v>0</v>
      </c>
      <c r="BU31" s="69">
        <f>+Q31</f>
        <v>0</v>
      </c>
      <c r="BV31" s="68">
        <f>+U31</f>
        <v>0</v>
      </c>
      <c r="BW31" s="69">
        <f>+Y31</f>
        <v>0</v>
      </c>
      <c r="BX31" s="68">
        <f>+AC31</f>
        <v>0</v>
      </c>
      <c r="BY31" s="69">
        <f>+AG31</f>
        <v>313500</v>
      </c>
      <c r="BZ31" s="70">
        <f>+AK31</f>
        <v>344000</v>
      </c>
      <c r="CA31" s="67">
        <f>+AO31</f>
        <v>366600</v>
      </c>
      <c r="CB31" s="70">
        <f>+AS31</f>
        <v>394700</v>
      </c>
      <c r="CC31" s="70">
        <f>+AW31</f>
        <v>432600</v>
      </c>
      <c r="CD31" s="70">
        <f>+BA31</f>
        <v>490400</v>
      </c>
      <c r="CE31" s="70">
        <f>+BE31</f>
        <v>566800</v>
      </c>
      <c r="CF31" s="70">
        <f>+BI31</f>
        <v>669300</v>
      </c>
      <c r="CG31" s="70">
        <f>+BM31</f>
        <v>765200</v>
      </c>
    </row>
    <row r="32" spans="1:85" x14ac:dyDescent="0.2">
      <c r="A32" s="72" t="s">
        <v>99</v>
      </c>
      <c r="B32" s="73">
        <v>59600</v>
      </c>
      <c r="C32" s="64">
        <v>58800</v>
      </c>
      <c r="D32" s="73">
        <v>59100</v>
      </c>
      <c r="E32" s="28">
        <v>62200</v>
      </c>
      <c r="F32" s="73">
        <v>67100</v>
      </c>
      <c r="G32" s="64">
        <v>70000</v>
      </c>
      <c r="H32" s="74">
        <v>72200</v>
      </c>
      <c r="I32" s="28">
        <v>101400</v>
      </c>
      <c r="J32" s="74">
        <v>105100</v>
      </c>
      <c r="K32" s="64">
        <v>106900</v>
      </c>
      <c r="L32" s="64">
        <v>110900</v>
      </c>
      <c r="M32" s="28">
        <v>117300</v>
      </c>
      <c r="N32" s="64">
        <v>127700</v>
      </c>
      <c r="O32" s="64">
        <v>135900</v>
      </c>
      <c r="P32" s="64">
        <v>140500</v>
      </c>
      <c r="Q32" s="28">
        <v>149500</v>
      </c>
      <c r="R32" s="64">
        <v>159600</v>
      </c>
      <c r="S32" s="64">
        <v>167300</v>
      </c>
      <c r="T32" s="26">
        <v>174500</v>
      </c>
      <c r="U32" s="28">
        <v>185000</v>
      </c>
      <c r="V32" s="26">
        <v>197700</v>
      </c>
      <c r="W32" s="64">
        <v>213700</v>
      </c>
      <c r="X32" s="26">
        <v>218300</v>
      </c>
      <c r="Y32" s="28">
        <v>230900</v>
      </c>
      <c r="Z32" s="26">
        <v>238600</v>
      </c>
      <c r="AA32" s="64">
        <v>249600</v>
      </c>
      <c r="AB32" s="26">
        <v>304500</v>
      </c>
      <c r="AC32" s="28">
        <v>308600</v>
      </c>
      <c r="AD32" s="26">
        <v>317800</v>
      </c>
      <c r="AE32" s="64">
        <v>316000</v>
      </c>
      <c r="AF32" s="26">
        <v>346800</v>
      </c>
      <c r="AG32" s="28">
        <v>360000</v>
      </c>
      <c r="AH32" s="26">
        <v>372400</v>
      </c>
      <c r="AI32" s="26">
        <v>384000</v>
      </c>
      <c r="AJ32" s="26">
        <v>394700</v>
      </c>
      <c r="AK32" s="28">
        <v>405500</v>
      </c>
      <c r="AL32" s="26">
        <v>417900</v>
      </c>
      <c r="AM32" s="26">
        <v>426500</v>
      </c>
      <c r="AN32" s="26">
        <v>435600</v>
      </c>
      <c r="AO32" s="28">
        <v>444300</v>
      </c>
      <c r="AP32" s="26">
        <v>456300</v>
      </c>
      <c r="AQ32" s="26">
        <v>464900</v>
      </c>
      <c r="AR32" s="26">
        <v>473200</v>
      </c>
      <c r="AS32" s="28">
        <v>487800</v>
      </c>
      <c r="AT32" s="26">
        <v>501200</v>
      </c>
      <c r="AU32" s="26">
        <v>516000</v>
      </c>
      <c r="AV32" s="26">
        <v>527700</v>
      </c>
      <c r="AW32" s="28">
        <v>544600</v>
      </c>
      <c r="AX32" s="26">
        <v>570800</v>
      </c>
      <c r="AY32" s="26">
        <v>588500</v>
      </c>
      <c r="AZ32" s="26">
        <v>607000</v>
      </c>
      <c r="BA32" s="31">
        <v>627500</v>
      </c>
      <c r="BB32" s="26">
        <v>650500</v>
      </c>
      <c r="BC32" s="26">
        <v>673800</v>
      </c>
      <c r="BD32" s="26">
        <v>705600</v>
      </c>
      <c r="BE32" s="31">
        <v>735000</v>
      </c>
      <c r="BF32" s="26">
        <v>771200</v>
      </c>
      <c r="BG32" s="26">
        <v>801400</v>
      </c>
      <c r="BH32" s="26">
        <v>837700</v>
      </c>
      <c r="BI32" s="31">
        <v>884500</v>
      </c>
      <c r="BJ32" s="26">
        <v>923300</v>
      </c>
      <c r="BK32" s="26">
        <v>949800</v>
      </c>
      <c r="BL32" s="26">
        <v>982400</v>
      </c>
      <c r="BM32" s="31">
        <v>1016300</v>
      </c>
      <c r="BN32" s="26">
        <v>1054700</v>
      </c>
      <c r="BO32" s="26">
        <v>1134000</v>
      </c>
      <c r="BP32" s="31">
        <v>1169100</v>
      </c>
      <c r="BQ32" s="67"/>
      <c r="BR32" s="68">
        <f>+E32</f>
        <v>62200</v>
      </c>
      <c r="BS32" s="69">
        <f>+I32</f>
        <v>101400</v>
      </c>
      <c r="BT32" s="68">
        <f>+M32</f>
        <v>117300</v>
      </c>
      <c r="BU32" s="69">
        <f>+Q32</f>
        <v>149500</v>
      </c>
      <c r="BV32" s="68">
        <f>+U32</f>
        <v>185000</v>
      </c>
      <c r="BW32" s="69">
        <f>+Y32</f>
        <v>230900</v>
      </c>
      <c r="BX32" s="68">
        <f>+AC32</f>
        <v>308600</v>
      </c>
      <c r="BY32" s="69">
        <f>+AG32</f>
        <v>360000</v>
      </c>
      <c r="BZ32" s="70">
        <f>+AK32</f>
        <v>405500</v>
      </c>
      <c r="CA32" s="67">
        <f>+AO32</f>
        <v>444300</v>
      </c>
      <c r="CB32" s="70">
        <f>+AS32</f>
        <v>487800</v>
      </c>
      <c r="CC32" s="70">
        <f>+AW32</f>
        <v>544600</v>
      </c>
      <c r="CD32" s="70">
        <f>+BA32</f>
        <v>627500</v>
      </c>
      <c r="CE32" s="70">
        <f>+BE32</f>
        <v>735000</v>
      </c>
      <c r="CF32" s="70">
        <f>+BI32</f>
        <v>884500</v>
      </c>
      <c r="CG32" s="70">
        <f>+BM32</f>
        <v>1016300</v>
      </c>
    </row>
    <row r="33" spans="1:86" s="78" customFormat="1" x14ac:dyDescent="0.2">
      <c r="A33" s="72" t="s">
        <v>117</v>
      </c>
      <c r="B33" s="73"/>
      <c r="C33" s="64"/>
      <c r="D33" s="73"/>
      <c r="E33" s="28"/>
      <c r="F33" s="73"/>
      <c r="G33" s="64"/>
      <c r="H33" s="74"/>
      <c r="I33" s="28"/>
      <c r="J33" s="74"/>
      <c r="K33" s="64"/>
      <c r="L33" s="64"/>
      <c r="M33" s="28"/>
      <c r="N33" s="64"/>
      <c r="O33" s="64"/>
      <c r="P33" s="64"/>
      <c r="Q33" s="28"/>
      <c r="R33" s="64"/>
      <c r="S33" s="64"/>
      <c r="T33" s="26"/>
      <c r="U33" s="28"/>
      <c r="V33" s="26"/>
      <c r="W33" s="64"/>
      <c r="X33" s="26"/>
      <c r="Y33" s="28"/>
      <c r="Z33" s="26"/>
      <c r="AA33" s="64"/>
      <c r="AB33" s="26"/>
      <c r="AC33" s="28"/>
      <c r="AD33" s="26"/>
      <c r="AE33" s="64"/>
      <c r="AF33" s="26"/>
      <c r="AG33" s="28"/>
      <c r="AH33" s="75">
        <v>5.1855651140000001</v>
      </c>
      <c r="AI33" s="75">
        <v>1.1122817995539798</v>
      </c>
      <c r="AJ33" s="75">
        <v>1.9002865010000001</v>
      </c>
      <c r="AK33" s="30">
        <v>1.0739634680000001</v>
      </c>
      <c r="AL33" s="75">
        <v>3.6357249899999999</v>
      </c>
      <c r="AM33" s="75">
        <v>1.9158167530000001</v>
      </c>
      <c r="AN33" s="75">
        <v>8.5284699999999998E-3</v>
      </c>
      <c r="AO33" s="30">
        <v>1.3177471810000001</v>
      </c>
      <c r="AP33" s="75">
        <v>3.6502228240000001</v>
      </c>
      <c r="AQ33" s="75">
        <v>2.2140314970000001</v>
      </c>
      <c r="AR33" s="75">
        <v>1.9971045919999999</v>
      </c>
      <c r="AS33" s="30">
        <v>0.8864208556470804</v>
      </c>
      <c r="AT33" s="75">
        <v>3.7959404506620542</v>
      </c>
      <c r="AU33" s="75">
        <v>2.4715010359999998</v>
      </c>
      <c r="AV33" s="75">
        <v>5.492816466792636</v>
      </c>
      <c r="AW33" s="30">
        <v>4.5266337688521086</v>
      </c>
      <c r="AX33" s="75">
        <v>8.226507604304377</v>
      </c>
      <c r="AY33" s="75">
        <v>0.32354099717678664</v>
      </c>
      <c r="AZ33" s="75">
        <v>3.28770323</v>
      </c>
      <c r="BA33" s="36">
        <v>1.036489116</v>
      </c>
      <c r="BB33" s="75">
        <v>2.6475301390000001</v>
      </c>
      <c r="BC33" s="75">
        <v>4.2034941850000003</v>
      </c>
      <c r="BD33" s="75">
        <v>3.3296936700000002</v>
      </c>
      <c r="BE33" s="36">
        <v>4.1199399999999997</v>
      </c>
      <c r="BF33" s="75">
        <v>3.57</v>
      </c>
      <c r="BG33" s="75">
        <v>5.6189999999999998</v>
      </c>
      <c r="BH33" s="75">
        <v>4.1136540000000004</v>
      </c>
      <c r="BI33" s="36">
        <v>4.0279999999999996</v>
      </c>
      <c r="BJ33" s="75">
        <v>11.5435530868046</v>
      </c>
      <c r="BK33" s="75">
        <v>5.6141017741788124</v>
      </c>
      <c r="BL33" s="75">
        <v>4.9135550205500014</v>
      </c>
      <c r="BM33" s="36">
        <v>1.4254724538999997</v>
      </c>
      <c r="BN33" s="75">
        <v>6.9880000000000004</v>
      </c>
      <c r="BO33" s="75">
        <v>2.4161161673299989</v>
      </c>
      <c r="BP33" s="36">
        <v>4.2078053343999997</v>
      </c>
      <c r="BQ33" s="32"/>
      <c r="BR33" s="33"/>
      <c r="BS33" s="33"/>
      <c r="BT33" s="33"/>
      <c r="BU33" s="33"/>
      <c r="BV33" s="33"/>
      <c r="BW33" s="33"/>
      <c r="BX33" s="33"/>
      <c r="BY33" s="76"/>
      <c r="BZ33" s="77">
        <f>SUM(AH33:AK33)</f>
        <v>9.2720968825539796</v>
      </c>
      <c r="CA33" s="77">
        <f>SUM(AL33:AO33)</f>
        <v>6.8778173939999991</v>
      </c>
      <c r="CB33" s="77">
        <f>SUM(AP33:AS33)</f>
        <v>8.7477797686470797</v>
      </c>
      <c r="CC33" s="77">
        <f>SUM(AT33:AW33)</f>
        <v>16.286891722306798</v>
      </c>
      <c r="CD33" s="77">
        <f>SUM(AX33:BA33)</f>
        <v>12.874240947481164</v>
      </c>
      <c r="CE33" s="77">
        <f>SUM(BB33:BE33)</f>
        <v>14.300657994000002</v>
      </c>
      <c r="CF33" s="77">
        <f>SUM(BF33:BI33)</f>
        <v>17.330653999999999</v>
      </c>
      <c r="CG33" s="77">
        <f>SUM(BJ33:BM33)</f>
        <v>23.496682335433412</v>
      </c>
    </row>
    <row r="34" spans="1:86" x14ac:dyDescent="0.2">
      <c r="A34" s="72" t="s">
        <v>88</v>
      </c>
      <c r="B34" s="73">
        <v>6000</v>
      </c>
      <c r="C34" s="64">
        <v>8000</v>
      </c>
      <c r="D34" s="73">
        <v>9000</v>
      </c>
      <c r="E34" s="28">
        <v>11000</v>
      </c>
      <c r="F34" s="26">
        <v>14000</v>
      </c>
      <c r="G34" s="64">
        <v>15000</v>
      </c>
      <c r="H34" s="64">
        <v>16000</v>
      </c>
      <c r="I34" s="28">
        <v>21000</v>
      </c>
      <c r="J34" s="64">
        <v>24000</v>
      </c>
      <c r="K34" s="64">
        <v>27000</v>
      </c>
      <c r="L34" s="64">
        <v>32000</v>
      </c>
      <c r="M34" s="28">
        <v>36000</v>
      </c>
      <c r="N34" s="64">
        <v>43000</v>
      </c>
      <c r="O34" s="64">
        <v>42000</v>
      </c>
      <c r="P34" s="64">
        <v>44000</v>
      </c>
      <c r="Q34" s="28">
        <v>49000</v>
      </c>
      <c r="R34" s="64">
        <v>54000</v>
      </c>
      <c r="S34" s="64">
        <v>57000</v>
      </c>
      <c r="T34" s="26">
        <v>58000</v>
      </c>
      <c r="U34" s="28">
        <v>55000</v>
      </c>
      <c r="V34" s="26">
        <v>52000</v>
      </c>
      <c r="W34" s="64">
        <v>53000</v>
      </c>
      <c r="X34" s="26">
        <v>45000</v>
      </c>
      <c r="Y34" s="28">
        <v>39000</v>
      </c>
      <c r="Z34" s="26">
        <v>43000</v>
      </c>
      <c r="AA34" s="64">
        <v>54000</v>
      </c>
      <c r="AB34" s="26">
        <v>90000</v>
      </c>
      <c r="AC34" s="28">
        <v>90000</v>
      </c>
      <c r="AD34" s="26">
        <v>96000</v>
      </c>
      <c r="AE34" s="64">
        <v>91000</v>
      </c>
      <c r="AF34" s="26">
        <v>96000</v>
      </c>
      <c r="AG34" s="28">
        <v>102000</v>
      </c>
      <c r="AH34" s="26">
        <v>106000</v>
      </c>
      <c r="AI34" s="26">
        <v>103000</v>
      </c>
      <c r="AJ34" s="26">
        <v>87000</v>
      </c>
      <c r="AK34" s="28">
        <v>90000</v>
      </c>
      <c r="AL34" s="26">
        <v>101000</v>
      </c>
      <c r="AM34" s="26">
        <v>96000</v>
      </c>
      <c r="AN34" s="26">
        <v>100000</v>
      </c>
      <c r="AO34" s="28">
        <v>104000</v>
      </c>
      <c r="AP34" s="26">
        <v>112000</v>
      </c>
      <c r="AQ34" s="26">
        <v>115000</v>
      </c>
      <c r="AR34" s="26">
        <v>127000</v>
      </c>
      <c r="AS34" s="28">
        <v>136000</v>
      </c>
      <c r="AT34" s="26">
        <v>145000</v>
      </c>
      <c r="AU34" s="26">
        <v>155000</v>
      </c>
      <c r="AV34" s="26">
        <v>160000</v>
      </c>
      <c r="AW34" s="28">
        <v>166000</v>
      </c>
      <c r="AX34" s="26">
        <v>193000</v>
      </c>
      <c r="AY34" s="26">
        <v>191000</v>
      </c>
      <c r="AZ34" s="26">
        <v>185000</v>
      </c>
      <c r="BA34" s="31">
        <v>200000</v>
      </c>
      <c r="BB34" s="26">
        <v>197000</v>
      </c>
      <c r="BC34" s="26">
        <v>205000</v>
      </c>
      <c r="BD34" s="26">
        <v>225000</v>
      </c>
      <c r="BE34" s="31">
        <v>235000</v>
      </c>
      <c r="BF34" s="26">
        <v>245700</v>
      </c>
      <c r="BG34" s="26">
        <v>259700</v>
      </c>
      <c r="BH34" s="26">
        <v>267459.90471899998</v>
      </c>
      <c r="BI34" s="31">
        <v>272400</v>
      </c>
      <c r="BJ34" s="26">
        <v>287200</v>
      </c>
      <c r="BK34" s="26">
        <v>310500</v>
      </c>
      <c r="BL34" s="26">
        <v>323900</v>
      </c>
      <c r="BM34" s="31">
        <v>285500</v>
      </c>
      <c r="BN34" s="26">
        <v>323500</v>
      </c>
      <c r="BO34" s="26">
        <v>353700</v>
      </c>
      <c r="BP34" s="31">
        <v>365200</v>
      </c>
      <c r="BQ34" s="67"/>
      <c r="BR34" s="68">
        <f>+E34</f>
        <v>11000</v>
      </c>
      <c r="BS34" s="69">
        <f>+I34</f>
        <v>21000</v>
      </c>
      <c r="BT34" s="68">
        <f>+M34</f>
        <v>36000</v>
      </c>
      <c r="BU34" s="69">
        <f>+Q34</f>
        <v>49000</v>
      </c>
      <c r="BV34" s="68">
        <f>+U34</f>
        <v>55000</v>
      </c>
      <c r="BW34" s="69">
        <f>+Y34</f>
        <v>39000</v>
      </c>
      <c r="BX34" s="68">
        <f>+AC34</f>
        <v>90000</v>
      </c>
      <c r="BY34" s="69">
        <f>+AG34</f>
        <v>102000</v>
      </c>
      <c r="BZ34" s="70">
        <f>+AK34</f>
        <v>90000</v>
      </c>
      <c r="CA34" s="67">
        <f>+AO34</f>
        <v>104000</v>
      </c>
      <c r="CB34" s="70">
        <f>+AS34</f>
        <v>136000</v>
      </c>
      <c r="CC34" s="70">
        <f>+AW34</f>
        <v>166000</v>
      </c>
      <c r="CD34" s="70">
        <f>+BA34</f>
        <v>200000</v>
      </c>
      <c r="CE34" s="70">
        <f>+BE34</f>
        <v>235000</v>
      </c>
      <c r="CF34" s="70">
        <f>+BI34</f>
        <v>272400</v>
      </c>
      <c r="CG34" s="70">
        <f>+BM34</f>
        <v>285500</v>
      </c>
    </row>
    <row r="35" spans="1:86" x14ac:dyDescent="0.2">
      <c r="A35" s="72" t="s">
        <v>89</v>
      </c>
      <c r="B35" s="73">
        <v>107100</v>
      </c>
      <c r="C35" s="64">
        <v>131000</v>
      </c>
      <c r="D35" s="73">
        <v>156800</v>
      </c>
      <c r="E35" s="28">
        <v>176600</v>
      </c>
      <c r="F35" s="26">
        <v>210000</v>
      </c>
      <c r="G35" s="64">
        <v>211000</v>
      </c>
      <c r="H35" s="26">
        <v>215000</v>
      </c>
      <c r="I35" s="28">
        <v>206000</v>
      </c>
      <c r="J35" s="26">
        <v>230000</v>
      </c>
      <c r="K35" s="64">
        <v>250000</v>
      </c>
      <c r="L35" s="26">
        <v>290000</v>
      </c>
      <c r="M35" s="28">
        <v>310000</v>
      </c>
      <c r="N35" s="64">
        <v>335000</v>
      </c>
      <c r="O35" s="64">
        <v>304000</v>
      </c>
      <c r="P35" s="64">
        <v>314000</v>
      </c>
      <c r="Q35" s="28">
        <v>330000</v>
      </c>
      <c r="R35" s="64">
        <v>338000</v>
      </c>
      <c r="S35" s="64">
        <v>343000</v>
      </c>
      <c r="T35" s="26">
        <v>330000</v>
      </c>
      <c r="U35" s="28">
        <v>298000</v>
      </c>
      <c r="V35" s="26">
        <v>265100</v>
      </c>
      <c r="W35" s="64">
        <v>246500</v>
      </c>
      <c r="X35" s="26">
        <v>207000</v>
      </c>
      <c r="Y35" s="28">
        <v>169200</v>
      </c>
      <c r="Z35" s="26">
        <v>179400</v>
      </c>
      <c r="AA35" s="64">
        <v>215900</v>
      </c>
      <c r="AB35" s="26">
        <v>294400</v>
      </c>
      <c r="AC35" s="28">
        <v>292900</v>
      </c>
      <c r="AD35" s="26">
        <v>302700</v>
      </c>
      <c r="AE35" s="64">
        <v>288700</v>
      </c>
      <c r="AF35" s="26">
        <v>277300</v>
      </c>
      <c r="AG35" s="28">
        <v>283900</v>
      </c>
      <c r="AH35" s="26">
        <v>278300</v>
      </c>
      <c r="AI35" s="26">
        <v>267400</v>
      </c>
      <c r="AJ35" s="26">
        <v>220000</v>
      </c>
      <c r="AK35" s="28">
        <v>221400</v>
      </c>
      <c r="AL35" s="26">
        <v>241600</v>
      </c>
      <c r="AM35" s="26">
        <v>225000</v>
      </c>
      <c r="AN35" s="26">
        <v>229300</v>
      </c>
      <c r="AO35" s="28">
        <v>233360</v>
      </c>
      <c r="AP35" s="26">
        <v>244700</v>
      </c>
      <c r="AQ35" s="26">
        <v>247030</v>
      </c>
      <c r="AR35" s="26">
        <v>268330</v>
      </c>
      <c r="AS35" s="28">
        <v>278810</v>
      </c>
      <c r="AT35" s="26">
        <v>288500</v>
      </c>
      <c r="AU35" s="26">
        <v>300400</v>
      </c>
      <c r="AV35" s="26">
        <v>303260</v>
      </c>
      <c r="AW35" s="28">
        <v>305200</v>
      </c>
      <c r="AX35" s="26">
        <v>338700</v>
      </c>
      <c r="AY35" s="26">
        <v>324600</v>
      </c>
      <c r="AZ35" s="26">
        <v>305300</v>
      </c>
      <c r="BA35" s="31">
        <v>318800</v>
      </c>
      <c r="BB35" s="26">
        <v>302300</v>
      </c>
      <c r="BC35" s="26">
        <v>303900</v>
      </c>
      <c r="BD35" s="26">
        <v>318900</v>
      </c>
      <c r="BE35" s="31">
        <v>319300</v>
      </c>
      <c r="BF35" s="26">
        <v>318600</v>
      </c>
      <c r="BG35" s="26">
        <v>324000</v>
      </c>
      <c r="BH35" s="26">
        <v>319300</v>
      </c>
      <c r="BI35" s="31">
        <v>308000</v>
      </c>
      <c r="BJ35" s="26">
        <v>311100</v>
      </c>
      <c r="BK35" s="26">
        <v>326900</v>
      </c>
      <c r="BL35" s="26">
        <v>329700</v>
      </c>
      <c r="BM35" s="31">
        <f>+ROUND(BM34*1000000/BM32,-2)</f>
        <v>280900</v>
      </c>
      <c r="BN35" s="26">
        <f>+ROUND(BN34*1000000/BN32,-2)</f>
        <v>306700</v>
      </c>
      <c r="BO35" s="26">
        <f>+ROUND(BO34*1000000/BO32,-2)</f>
        <v>311900</v>
      </c>
      <c r="BP35" s="31">
        <v>312400</v>
      </c>
      <c r="BQ35" s="67"/>
      <c r="BR35" s="68">
        <f>+E35</f>
        <v>176600</v>
      </c>
      <c r="BS35" s="69">
        <f>+I35</f>
        <v>206000</v>
      </c>
      <c r="BT35" s="68">
        <f>+M35</f>
        <v>310000</v>
      </c>
      <c r="BU35" s="69">
        <f>+Q35</f>
        <v>330000</v>
      </c>
      <c r="BV35" s="68">
        <f>+U35</f>
        <v>298000</v>
      </c>
      <c r="BW35" s="69">
        <f>+Y35</f>
        <v>169200</v>
      </c>
      <c r="BX35" s="68">
        <f>+AC35</f>
        <v>292900</v>
      </c>
      <c r="BY35" s="69">
        <f>+AG35</f>
        <v>283900</v>
      </c>
      <c r="BZ35" s="70">
        <f>+AK35</f>
        <v>221400</v>
      </c>
      <c r="CA35" s="67">
        <f>+AO35</f>
        <v>233360</v>
      </c>
      <c r="CB35" s="70">
        <f>+AS35</f>
        <v>278810</v>
      </c>
      <c r="CC35" s="70">
        <f>+AW35</f>
        <v>305200</v>
      </c>
      <c r="CD35" s="70">
        <f>+BA35</f>
        <v>318800</v>
      </c>
      <c r="CE35" s="70">
        <f>+BE35</f>
        <v>319300</v>
      </c>
      <c r="CF35" s="70">
        <f>+BI35</f>
        <v>308000</v>
      </c>
      <c r="CG35" s="70">
        <f>+BM35</f>
        <v>280900</v>
      </c>
      <c r="CH35" s="79"/>
    </row>
    <row r="36" spans="1:86" x14ac:dyDescent="0.2">
      <c r="A36" s="72" t="s">
        <v>90</v>
      </c>
      <c r="B36" s="73">
        <v>2494</v>
      </c>
      <c r="C36" s="64">
        <v>2595</v>
      </c>
      <c r="D36" s="73">
        <v>2964</v>
      </c>
      <c r="E36" s="28">
        <v>2939</v>
      </c>
      <c r="F36" s="80">
        <v>5310</v>
      </c>
      <c r="G36" s="64">
        <v>4341</v>
      </c>
      <c r="H36" s="81">
        <v>3941</v>
      </c>
      <c r="I36" s="28">
        <v>4039</v>
      </c>
      <c r="J36" s="81">
        <v>3460</v>
      </c>
      <c r="K36" s="64">
        <v>3490</v>
      </c>
      <c r="L36" s="81">
        <v>3788</v>
      </c>
      <c r="M36" s="28">
        <v>3990</v>
      </c>
      <c r="N36" s="81">
        <v>5670</v>
      </c>
      <c r="O36" s="64">
        <v>5304</v>
      </c>
      <c r="P36" s="81">
        <v>4992</v>
      </c>
      <c r="Q36" s="28">
        <v>4913</v>
      </c>
      <c r="R36" s="80">
        <v>5307</v>
      </c>
      <c r="S36" s="64">
        <v>4955</v>
      </c>
      <c r="T36" s="80">
        <v>4840</v>
      </c>
      <c r="U36" s="28">
        <v>4683</v>
      </c>
      <c r="V36" s="26">
        <v>4015</v>
      </c>
      <c r="W36" s="64">
        <v>3742</v>
      </c>
      <c r="X36" s="26">
        <v>3508</v>
      </c>
      <c r="Y36" s="28">
        <v>3342</v>
      </c>
      <c r="Z36" s="26">
        <v>2581</v>
      </c>
      <c r="AA36" s="64">
        <v>2801</v>
      </c>
      <c r="AB36" s="26">
        <v>3147</v>
      </c>
      <c r="AC36" s="28">
        <v>3447</v>
      </c>
      <c r="AD36" s="26">
        <v>3472</v>
      </c>
      <c r="AE36" s="64">
        <v>3321</v>
      </c>
      <c r="AF36" s="26">
        <v>3022</v>
      </c>
      <c r="AG36" s="28">
        <v>3232</v>
      </c>
      <c r="AH36" s="26">
        <v>2640</v>
      </c>
      <c r="AI36" s="26">
        <v>2866</v>
      </c>
      <c r="AJ36" s="26">
        <v>2845</v>
      </c>
      <c r="AK36" s="28">
        <v>2794</v>
      </c>
      <c r="AL36" s="26">
        <v>2447</v>
      </c>
      <c r="AM36" s="26">
        <v>2326</v>
      </c>
      <c r="AN36" s="26">
        <v>2189</v>
      </c>
      <c r="AO36" s="28">
        <v>2150</v>
      </c>
      <c r="AP36" s="26">
        <v>2157</v>
      </c>
      <c r="AQ36" s="26">
        <v>2078</v>
      </c>
      <c r="AR36" s="26">
        <v>2058.1732743573311</v>
      </c>
      <c r="AS36" s="28">
        <v>2118</v>
      </c>
      <c r="AT36" s="26">
        <v>2269</v>
      </c>
      <c r="AU36" s="26">
        <v>2148</v>
      </c>
      <c r="AV36" s="26">
        <v>2095</v>
      </c>
      <c r="AW36" s="28">
        <v>2099</v>
      </c>
      <c r="AX36" s="26">
        <v>2349</v>
      </c>
      <c r="AY36" s="26">
        <v>2201</v>
      </c>
      <c r="AZ36" s="26">
        <v>2098</v>
      </c>
      <c r="BA36" s="31">
        <v>2093</v>
      </c>
      <c r="BB36" s="26">
        <v>1890</v>
      </c>
      <c r="BC36" s="26">
        <v>1856</v>
      </c>
      <c r="BD36" s="26">
        <v>1764</v>
      </c>
      <c r="BE36" s="31">
        <v>1755</v>
      </c>
      <c r="BF36" s="26">
        <v>1823</v>
      </c>
      <c r="BG36" s="26">
        <v>1673</v>
      </c>
      <c r="BH36" s="26">
        <v>1568</v>
      </c>
      <c r="BI36" s="31">
        <v>1535</v>
      </c>
      <c r="BJ36" s="26">
        <v>1606</v>
      </c>
      <c r="BK36" s="26">
        <v>1484</v>
      </c>
      <c r="BL36" s="26">
        <v>1390</v>
      </c>
      <c r="BM36" s="31">
        <v>1368</v>
      </c>
      <c r="BN36" s="26">
        <v>1626</v>
      </c>
      <c r="BO36" s="26">
        <v>1505</v>
      </c>
      <c r="BP36" s="31">
        <v>1421</v>
      </c>
      <c r="BQ36" s="28"/>
      <c r="BR36" s="28">
        <f>+E36</f>
        <v>2939</v>
      </c>
      <c r="BS36" s="28">
        <f>+I36</f>
        <v>4039</v>
      </c>
      <c r="BT36" s="28">
        <f>+M36</f>
        <v>3990</v>
      </c>
      <c r="BU36" s="28">
        <f>+Q36</f>
        <v>4913</v>
      </c>
      <c r="BV36" s="28">
        <f>+U36</f>
        <v>4683</v>
      </c>
      <c r="BW36" s="28">
        <f>+Y36</f>
        <v>3342</v>
      </c>
      <c r="BX36" s="28">
        <f>+AC36</f>
        <v>3447</v>
      </c>
      <c r="BY36" s="28">
        <f>+AG36</f>
        <v>3232</v>
      </c>
      <c r="BZ36" s="28">
        <f>+AK36</f>
        <v>2794</v>
      </c>
      <c r="CA36" s="28">
        <f>+AO36</f>
        <v>2150</v>
      </c>
      <c r="CB36" s="28">
        <f>+AS36</f>
        <v>2118</v>
      </c>
      <c r="CC36" s="28">
        <f>+AW36</f>
        <v>2099</v>
      </c>
      <c r="CD36" s="28">
        <f>+BA36</f>
        <v>2093</v>
      </c>
      <c r="CE36" s="31">
        <f>+BE36</f>
        <v>1755</v>
      </c>
      <c r="CF36" s="31">
        <f>+BI36</f>
        <v>1535</v>
      </c>
      <c r="CG36" s="31">
        <f>+BM36</f>
        <v>1368</v>
      </c>
    </row>
    <row r="37" spans="1:86" x14ac:dyDescent="0.2">
      <c r="A37" s="72" t="s">
        <v>91</v>
      </c>
      <c r="B37" s="73">
        <v>-2208</v>
      </c>
      <c r="C37" s="64">
        <v>-2165</v>
      </c>
      <c r="D37" s="73">
        <v>-2175</v>
      </c>
      <c r="E37" s="28">
        <v>-2102</v>
      </c>
      <c r="F37" s="80">
        <v>-2211</v>
      </c>
      <c r="G37" s="64">
        <v>-2215</v>
      </c>
      <c r="H37" s="81">
        <v>-2184</v>
      </c>
      <c r="I37" s="28">
        <v>-2389</v>
      </c>
      <c r="J37" s="81">
        <v>-2115</v>
      </c>
      <c r="K37" s="64">
        <v>-2146</v>
      </c>
      <c r="L37" s="81">
        <v>-2142</v>
      </c>
      <c r="M37" s="28">
        <v>-2119</v>
      </c>
      <c r="N37" s="81">
        <v>-2615</v>
      </c>
      <c r="O37" s="64">
        <v>-2573</v>
      </c>
      <c r="P37" s="81">
        <v>-2623</v>
      </c>
      <c r="Q37" s="28">
        <v>-2715</v>
      </c>
      <c r="R37" s="80">
        <v>-2772</v>
      </c>
      <c r="S37" s="64">
        <v>-2724</v>
      </c>
      <c r="T37" s="80">
        <v>-2725</v>
      </c>
      <c r="U37" s="28">
        <v>-3010</v>
      </c>
      <c r="V37" s="26">
        <v>-2944</v>
      </c>
      <c r="W37" s="64">
        <v>-2803</v>
      </c>
      <c r="X37" s="26">
        <v>-2515</v>
      </c>
      <c r="Y37" s="28">
        <v>-2412</v>
      </c>
      <c r="Z37" s="26">
        <v>-2024</v>
      </c>
      <c r="AA37" s="64">
        <v>-2045</v>
      </c>
      <c r="AB37" s="26">
        <v>-2088</v>
      </c>
      <c r="AC37" s="28">
        <v>-2479</v>
      </c>
      <c r="AD37" s="26">
        <v>-2505</v>
      </c>
      <c r="AE37" s="64">
        <v>-2443</v>
      </c>
      <c r="AF37" s="26">
        <v>-2346</v>
      </c>
      <c r="AG37" s="28">
        <v>-2454</v>
      </c>
      <c r="AH37" s="26">
        <v>-1622</v>
      </c>
      <c r="AI37" s="26">
        <v>-2145</v>
      </c>
      <c r="AJ37" s="26">
        <v>-1985</v>
      </c>
      <c r="AK37" s="28">
        <v>-1918</v>
      </c>
      <c r="AL37" s="26">
        <v>-1546</v>
      </c>
      <c r="AM37" s="26">
        <v>-1567</v>
      </c>
      <c r="AN37" s="26">
        <v>-1556</v>
      </c>
      <c r="AO37" s="28">
        <v>-1539</v>
      </c>
      <c r="AP37" s="26">
        <v>-1434</v>
      </c>
      <c r="AQ37" s="26">
        <v>-1378</v>
      </c>
      <c r="AR37" s="26">
        <v>-1365.3255055921838</v>
      </c>
      <c r="AS37" s="28">
        <v>-1391</v>
      </c>
      <c r="AT37" s="26">
        <v>-1399</v>
      </c>
      <c r="AU37" s="26">
        <v>-1381</v>
      </c>
      <c r="AV37" s="26">
        <v>-1363</v>
      </c>
      <c r="AW37" s="28">
        <v>-1348</v>
      </c>
      <c r="AX37" s="26">
        <v>-1278</v>
      </c>
      <c r="AY37" s="26">
        <v>-1262</v>
      </c>
      <c r="AZ37" s="26">
        <v>-1234</v>
      </c>
      <c r="BA37" s="31">
        <v>-1243</v>
      </c>
      <c r="BB37" s="26">
        <v>-1245</v>
      </c>
      <c r="BC37" s="26">
        <v>-1233</v>
      </c>
      <c r="BD37" s="26">
        <v>-1179</v>
      </c>
      <c r="BE37" s="31">
        <v>-1173</v>
      </c>
      <c r="BF37" s="26">
        <v>-1353</v>
      </c>
      <c r="BG37" s="26">
        <v>-1367</v>
      </c>
      <c r="BH37" s="26">
        <v>-1266</v>
      </c>
      <c r="BI37" s="31">
        <v>-1244</v>
      </c>
      <c r="BJ37" s="26">
        <v>-1362</v>
      </c>
      <c r="BK37" s="26">
        <v>-1278</v>
      </c>
      <c r="BL37" s="26">
        <v>-1200</v>
      </c>
      <c r="BM37" s="31">
        <v>-1183</v>
      </c>
      <c r="BN37" s="26">
        <v>-1078</v>
      </c>
      <c r="BO37" s="26">
        <v>-1059</v>
      </c>
      <c r="BP37" s="31">
        <v>-1015</v>
      </c>
      <c r="BQ37" s="28"/>
      <c r="BR37" s="28">
        <f>+E37</f>
        <v>-2102</v>
      </c>
      <c r="BS37" s="28">
        <f>+I37</f>
        <v>-2389</v>
      </c>
      <c r="BT37" s="28">
        <f>+M37</f>
        <v>-2119</v>
      </c>
      <c r="BU37" s="28">
        <f>+Q37</f>
        <v>-2715</v>
      </c>
      <c r="BV37" s="28">
        <f>+U37</f>
        <v>-3010</v>
      </c>
      <c r="BW37" s="28">
        <f>+Y37</f>
        <v>-2412</v>
      </c>
      <c r="BX37" s="28">
        <f>+AC37</f>
        <v>-2479</v>
      </c>
      <c r="BY37" s="28">
        <f>+AG37</f>
        <v>-2454</v>
      </c>
      <c r="BZ37" s="28">
        <f>+AK37</f>
        <v>-1918</v>
      </c>
      <c r="CA37" s="28">
        <f>+AO37</f>
        <v>-1539</v>
      </c>
      <c r="CB37" s="28">
        <f>+AS37</f>
        <v>-1391</v>
      </c>
      <c r="CC37" s="28">
        <f>+AW37</f>
        <v>-1348</v>
      </c>
      <c r="CD37" s="28">
        <f>+BA37</f>
        <v>-1243</v>
      </c>
      <c r="CE37" s="31">
        <f>+BE37</f>
        <v>-1173</v>
      </c>
      <c r="CF37" s="31">
        <f>+BI37</f>
        <v>-1244</v>
      </c>
      <c r="CG37" s="31">
        <f>+BM37</f>
        <v>-1183</v>
      </c>
    </row>
    <row r="38" spans="1:86" x14ac:dyDescent="0.2">
      <c r="A38" s="72" t="s">
        <v>92</v>
      </c>
      <c r="B38" s="29">
        <f t="shared" ref="B38:U38" si="12">+B36+B37</f>
        <v>286</v>
      </c>
      <c r="C38" s="29">
        <f t="shared" si="12"/>
        <v>430</v>
      </c>
      <c r="D38" s="29">
        <f t="shared" si="12"/>
        <v>789</v>
      </c>
      <c r="E38" s="31">
        <f t="shared" si="12"/>
        <v>837</v>
      </c>
      <c r="F38" s="29">
        <f t="shared" si="12"/>
        <v>3099</v>
      </c>
      <c r="G38" s="29">
        <f t="shared" si="12"/>
        <v>2126</v>
      </c>
      <c r="H38" s="29">
        <f t="shared" si="12"/>
        <v>1757</v>
      </c>
      <c r="I38" s="31">
        <f t="shared" si="12"/>
        <v>1650</v>
      </c>
      <c r="J38" s="29">
        <f t="shared" si="12"/>
        <v>1345</v>
      </c>
      <c r="K38" s="29">
        <f t="shared" si="12"/>
        <v>1344</v>
      </c>
      <c r="L38" s="29">
        <f t="shared" si="12"/>
        <v>1646</v>
      </c>
      <c r="M38" s="31">
        <f t="shared" si="12"/>
        <v>1871</v>
      </c>
      <c r="N38" s="29">
        <f t="shared" si="12"/>
        <v>3055</v>
      </c>
      <c r="O38" s="29">
        <f t="shared" si="12"/>
        <v>2731</v>
      </c>
      <c r="P38" s="29">
        <f t="shared" si="12"/>
        <v>2369</v>
      </c>
      <c r="Q38" s="31">
        <f t="shared" si="12"/>
        <v>2198</v>
      </c>
      <c r="R38" s="29">
        <f t="shared" si="12"/>
        <v>2535</v>
      </c>
      <c r="S38" s="29">
        <f t="shared" si="12"/>
        <v>2231</v>
      </c>
      <c r="T38" s="29">
        <f t="shared" si="12"/>
        <v>2115</v>
      </c>
      <c r="U38" s="31">
        <f t="shared" si="12"/>
        <v>1673</v>
      </c>
      <c r="V38" s="29">
        <v>1071</v>
      </c>
      <c r="W38" s="29">
        <f>+W36+W37</f>
        <v>939</v>
      </c>
      <c r="X38" s="29">
        <v>993</v>
      </c>
      <c r="Y38" s="31">
        <f>+Y36+Y37</f>
        <v>930</v>
      </c>
      <c r="Z38" s="29">
        <v>557</v>
      </c>
      <c r="AA38" s="29">
        <f>+AA36+AA37</f>
        <v>756</v>
      </c>
      <c r="AB38" s="26">
        <v>1059</v>
      </c>
      <c r="AC38" s="31">
        <v>968</v>
      </c>
      <c r="AD38" s="26">
        <v>967</v>
      </c>
      <c r="AE38" s="29">
        <v>878</v>
      </c>
      <c r="AF38" s="26">
        <v>675</v>
      </c>
      <c r="AG38" s="31">
        <v>778</v>
      </c>
      <c r="AH38" s="26">
        <v>1018</v>
      </c>
      <c r="AI38" s="26">
        <v>721</v>
      </c>
      <c r="AJ38" s="26">
        <v>860</v>
      </c>
      <c r="AK38" s="31">
        <v>876</v>
      </c>
      <c r="AL38" s="26">
        <v>901</v>
      </c>
      <c r="AM38" s="26">
        <v>759</v>
      </c>
      <c r="AN38" s="26">
        <v>633</v>
      </c>
      <c r="AO38" s="31">
        <v>611</v>
      </c>
      <c r="AP38" s="26">
        <v>723</v>
      </c>
      <c r="AQ38" s="26">
        <v>700</v>
      </c>
      <c r="AR38" s="26">
        <v>692.84776876514729</v>
      </c>
      <c r="AS38" s="31">
        <v>727</v>
      </c>
      <c r="AT38" s="26">
        <v>870</v>
      </c>
      <c r="AU38" s="26">
        <v>767</v>
      </c>
      <c r="AV38" s="26">
        <v>732</v>
      </c>
      <c r="AW38" s="28">
        <v>751</v>
      </c>
      <c r="AX38" s="26">
        <v>1071</v>
      </c>
      <c r="AY38" s="26">
        <v>940</v>
      </c>
      <c r="AZ38" s="26">
        <v>863</v>
      </c>
      <c r="BA38" s="31">
        <v>850</v>
      </c>
      <c r="BB38" s="26">
        <v>645</v>
      </c>
      <c r="BC38" s="26">
        <v>623</v>
      </c>
      <c r="BD38" s="26">
        <v>584</v>
      </c>
      <c r="BE38" s="31">
        <v>582</v>
      </c>
      <c r="BF38" s="26">
        <f t="shared" ref="BF38:BP38" si="13">+BF36+BF37</f>
        <v>470</v>
      </c>
      <c r="BG38" s="26">
        <f t="shared" si="13"/>
        <v>306</v>
      </c>
      <c r="BH38" s="26">
        <f t="shared" si="13"/>
        <v>302</v>
      </c>
      <c r="BI38" s="31">
        <f t="shared" si="13"/>
        <v>291</v>
      </c>
      <c r="BJ38" s="26">
        <f t="shared" si="13"/>
        <v>244</v>
      </c>
      <c r="BK38" s="26">
        <f t="shared" si="13"/>
        <v>206</v>
      </c>
      <c r="BL38" s="26">
        <f t="shared" si="13"/>
        <v>190</v>
      </c>
      <c r="BM38" s="31">
        <f t="shared" si="13"/>
        <v>185</v>
      </c>
      <c r="BN38" s="26">
        <f t="shared" si="13"/>
        <v>548</v>
      </c>
      <c r="BO38" s="26">
        <f t="shared" si="13"/>
        <v>446</v>
      </c>
      <c r="BP38" s="26">
        <f t="shared" si="13"/>
        <v>406</v>
      </c>
      <c r="BQ38" s="28"/>
      <c r="BR38" s="28">
        <f>+E38</f>
        <v>837</v>
      </c>
      <c r="BS38" s="28">
        <f>+I38</f>
        <v>1650</v>
      </c>
      <c r="BT38" s="28">
        <f>+M38</f>
        <v>1871</v>
      </c>
      <c r="BU38" s="28">
        <f>+Q38</f>
        <v>2198</v>
      </c>
      <c r="BV38" s="28">
        <f>+U38</f>
        <v>1673</v>
      </c>
      <c r="BW38" s="28">
        <f>+Y38</f>
        <v>930</v>
      </c>
      <c r="BX38" s="28">
        <f>+AC38</f>
        <v>968</v>
      </c>
      <c r="BY38" s="28">
        <f>+AG38</f>
        <v>778</v>
      </c>
      <c r="BZ38" s="28">
        <f>+AK38</f>
        <v>876</v>
      </c>
      <c r="CA38" s="28">
        <f>+AO38</f>
        <v>611</v>
      </c>
      <c r="CB38" s="28">
        <f>+AS38</f>
        <v>727</v>
      </c>
      <c r="CC38" s="28">
        <f>+AW38</f>
        <v>751</v>
      </c>
      <c r="CD38" s="28">
        <f>+BA38</f>
        <v>850</v>
      </c>
      <c r="CE38" s="31">
        <f>+BE38</f>
        <v>582</v>
      </c>
      <c r="CF38" s="31">
        <f>+BI38</f>
        <v>291</v>
      </c>
      <c r="CG38" s="31">
        <f>+BM38</f>
        <v>185</v>
      </c>
    </row>
    <row r="39" spans="1:86" x14ac:dyDescent="0.2">
      <c r="A39" s="72"/>
      <c r="B39" s="81"/>
      <c r="C39" s="72"/>
      <c r="D39" s="81"/>
      <c r="E39" s="62"/>
      <c r="F39" s="81"/>
      <c r="G39" s="72"/>
      <c r="H39" s="81"/>
      <c r="I39" s="62"/>
      <c r="J39" s="81"/>
      <c r="K39" s="72"/>
      <c r="L39" s="81"/>
      <c r="M39" s="62"/>
      <c r="N39" s="81"/>
      <c r="O39" s="72"/>
      <c r="P39" s="14"/>
      <c r="Q39" s="62"/>
      <c r="R39" s="14"/>
      <c r="S39" s="72"/>
      <c r="T39" s="14"/>
      <c r="U39" s="62"/>
      <c r="V39" s="72"/>
      <c r="W39" s="72"/>
      <c r="X39" s="72"/>
      <c r="Y39" s="62"/>
      <c r="Z39" s="72"/>
      <c r="AA39" s="72"/>
      <c r="AB39" s="26"/>
      <c r="AC39" s="62"/>
      <c r="AD39" s="26"/>
      <c r="AE39" s="72"/>
      <c r="AF39" s="26"/>
      <c r="AG39" s="62"/>
      <c r="AH39" s="26"/>
      <c r="AI39" s="26"/>
      <c r="AJ39" s="26"/>
      <c r="AK39" s="62"/>
      <c r="AL39" s="26"/>
      <c r="AM39" s="26"/>
      <c r="AN39" s="26"/>
      <c r="AO39" s="62"/>
      <c r="AP39" s="26"/>
      <c r="AQ39" s="13"/>
      <c r="AR39" s="26"/>
      <c r="AS39" s="62"/>
      <c r="AT39" s="26"/>
      <c r="AU39" s="13"/>
      <c r="AV39" s="26"/>
      <c r="AW39" s="62"/>
      <c r="AX39" s="13"/>
      <c r="AY39" s="16"/>
      <c r="AZ39" s="16"/>
      <c r="BA39" s="17"/>
      <c r="BB39" s="16"/>
      <c r="BC39" s="16"/>
      <c r="BD39" s="16"/>
      <c r="BE39" s="17"/>
      <c r="BF39" s="13"/>
      <c r="BG39" s="63"/>
      <c r="BH39" s="16"/>
      <c r="BI39" s="17"/>
      <c r="BJ39" s="13"/>
      <c r="BK39" s="63"/>
      <c r="BL39" s="16"/>
      <c r="BM39" s="17"/>
      <c r="BN39" s="16"/>
      <c r="BO39" s="16"/>
      <c r="BP39" s="17"/>
      <c r="BQ39" s="31"/>
      <c r="BR39" s="18"/>
      <c r="BS39" s="82"/>
      <c r="BT39" s="18"/>
      <c r="BU39" s="82"/>
      <c r="BV39" s="18"/>
      <c r="BW39" s="82"/>
      <c r="BX39" s="18"/>
      <c r="BY39" s="82"/>
      <c r="BZ39" s="15"/>
      <c r="CA39" s="31"/>
      <c r="CB39" s="15"/>
      <c r="CC39" s="15"/>
      <c r="CD39" s="15"/>
      <c r="CE39" s="17"/>
      <c r="CF39" s="17"/>
      <c r="CG39" s="17"/>
    </row>
    <row r="40" spans="1:86" x14ac:dyDescent="0.2">
      <c r="A40" s="72" t="s">
        <v>12</v>
      </c>
      <c r="B40" s="26">
        <v>1416.7</v>
      </c>
      <c r="C40" s="83">
        <v>1543.3</v>
      </c>
      <c r="D40" s="26">
        <v>1604</v>
      </c>
      <c r="E40" s="30">
        <v>1736.395</v>
      </c>
      <c r="F40" s="26">
        <v>1924.6</v>
      </c>
      <c r="G40" s="83">
        <v>1997.5</v>
      </c>
      <c r="H40" s="26">
        <v>2188.5</v>
      </c>
      <c r="I40" s="30">
        <v>2642.9</v>
      </c>
      <c r="J40" s="26">
        <v>3014.9</v>
      </c>
      <c r="K40" s="83">
        <v>3456.9</v>
      </c>
      <c r="L40" s="26">
        <v>4138.3999999999996</v>
      </c>
      <c r="M40" s="30">
        <v>4138.3999999999996</v>
      </c>
      <c r="N40" s="26">
        <v>5260.2</v>
      </c>
      <c r="O40" s="83">
        <v>6148.9</v>
      </c>
      <c r="P40" s="26">
        <v>6043.3</v>
      </c>
      <c r="Q40" s="30">
        <v>5912.8</v>
      </c>
      <c r="R40" s="26">
        <v>7267</v>
      </c>
      <c r="S40" s="83">
        <v>7940.5</v>
      </c>
      <c r="T40" s="26">
        <v>7667.4</v>
      </c>
      <c r="U40" s="30">
        <v>8203</v>
      </c>
      <c r="V40" s="26">
        <v>7800.5</v>
      </c>
      <c r="W40" s="83">
        <v>7723.2</v>
      </c>
      <c r="X40" s="75">
        <v>6767.6</v>
      </c>
      <c r="Y40" s="30">
        <v>6812.7</v>
      </c>
      <c r="Z40" s="75">
        <v>7396.2</v>
      </c>
      <c r="AA40" s="83">
        <v>8691.7999999999993</v>
      </c>
      <c r="AB40" s="75">
        <v>11860.9</v>
      </c>
      <c r="AC40" s="30">
        <v>11022.3</v>
      </c>
      <c r="AD40" s="75">
        <v>11797.4</v>
      </c>
      <c r="AE40" s="83">
        <v>12034.7</v>
      </c>
      <c r="AF40" s="75">
        <v>12032.9</v>
      </c>
      <c r="AG40" s="30">
        <v>11227.5</v>
      </c>
      <c r="AH40" s="75">
        <v>11118.4</v>
      </c>
      <c r="AI40" s="75">
        <v>12260.1</v>
      </c>
      <c r="AJ40" s="75">
        <v>13235.4</v>
      </c>
      <c r="AK40" s="30">
        <v>12887.1</v>
      </c>
      <c r="AL40" s="75">
        <v>12320.4</v>
      </c>
      <c r="AM40" s="75">
        <v>13377.8</v>
      </c>
      <c r="AN40" s="75">
        <v>13255.4</v>
      </c>
      <c r="AO40" s="30">
        <v>12815.4</v>
      </c>
      <c r="AP40" s="75">
        <v>11836.8</v>
      </c>
      <c r="AQ40" s="84">
        <v>12876.5</v>
      </c>
      <c r="AR40" s="75">
        <v>13547.871999999999</v>
      </c>
      <c r="AS40" s="30">
        <v>14391.8</v>
      </c>
      <c r="AT40" s="75">
        <v>16469.099999999999</v>
      </c>
      <c r="AU40" s="84">
        <v>18542.2</v>
      </c>
      <c r="AV40" s="75">
        <v>18307.7</v>
      </c>
      <c r="AW40" s="30">
        <v>19725.599999999999</v>
      </c>
      <c r="AX40" s="84">
        <v>22550.7</v>
      </c>
      <c r="AY40" s="84">
        <v>25851.7</v>
      </c>
      <c r="AZ40" s="84">
        <v>25412.6</v>
      </c>
      <c r="BA40" s="36">
        <v>23726.7</v>
      </c>
      <c r="BB40" s="84">
        <v>25296.9</v>
      </c>
      <c r="BC40" s="84">
        <v>28969.9</v>
      </c>
      <c r="BD40" s="84">
        <v>29366.3</v>
      </c>
      <c r="BE40" s="36">
        <v>29131.5</v>
      </c>
      <c r="BF40" s="84">
        <v>30144</v>
      </c>
      <c r="BG40" s="84">
        <v>32988</v>
      </c>
      <c r="BH40" s="84">
        <v>33773.1</v>
      </c>
      <c r="BI40" s="36">
        <v>34341.199999999997</v>
      </c>
      <c r="BJ40" s="84">
        <v>35980.199999999997</v>
      </c>
      <c r="BK40" s="84">
        <v>40553.599999999999</v>
      </c>
      <c r="BL40" s="84">
        <v>40919.767</v>
      </c>
      <c r="BM40" s="36">
        <v>43022.845999999998</v>
      </c>
      <c r="BN40" s="84">
        <v>41249.788</v>
      </c>
      <c r="BO40" s="84">
        <v>44415.936999999998</v>
      </c>
      <c r="BP40" s="36">
        <v>45100.406000000003</v>
      </c>
      <c r="BQ40" s="85"/>
      <c r="BR40" s="86">
        <f>+E40</f>
        <v>1736.395</v>
      </c>
      <c r="BS40" s="87">
        <f>+I40</f>
        <v>2642.9</v>
      </c>
      <c r="BT40" s="86">
        <f>+M40</f>
        <v>4138.3999999999996</v>
      </c>
      <c r="BU40" s="87">
        <f>+Q40</f>
        <v>5912.8</v>
      </c>
      <c r="BV40" s="86">
        <f>+U40</f>
        <v>8203</v>
      </c>
      <c r="BW40" s="87">
        <f>+Y40</f>
        <v>6812.7</v>
      </c>
      <c r="BX40" s="86">
        <f>+AC40</f>
        <v>11022.3</v>
      </c>
      <c r="BY40" s="87">
        <f>+AG40</f>
        <v>11227.5</v>
      </c>
      <c r="BZ40" s="88">
        <f>+AK40</f>
        <v>12887.1</v>
      </c>
      <c r="CA40" s="85">
        <f>+AO40</f>
        <v>12815.4</v>
      </c>
      <c r="CB40" s="88">
        <f>+AS40</f>
        <v>14391.8</v>
      </c>
      <c r="CC40" s="88">
        <f>+AW40</f>
        <v>19725.599999999999</v>
      </c>
      <c r="CD40" s="88">
        <f>+BA40</f>
        <v>23726.7</v>
      </c>
      <c r="CE40" s="88">
        <f>+BE40</f>
        <v>29131.5</v>
      </c>
      <c r="CF40" s="88">
        <f>+BI40</f>
        <v>34341.199999999997</v>
      </c>
      <c r="CG40" s="88">
        <f>+BM40</f>
        <v>43022.845999999998</v>
      </c>
    </row>
    <row r="41" spans="1:86" ht="15" x14ac:dyDescent="0.35">
      <c r="A41" s="72" t="s">
        <v>13</v>
      </c>
      <c r="B41" s="89">
        <v>-300.60000000000002</v>
      </c>
      <c r="C41" s="90">
        <v>-326.60000000000002</v>
      </c>
      <c r="D41" s="89">
        <v>-496.5</v>
      </c>
      <c r="E41" s="91">
        <v>-620.87699999999995</v>
      </c>
      <c r="F41" s="89">
        <v>-921.7</v>
      </c>
      <c r="G41" s="90">
        <v>-1041.3</v>
      </c>
      <c r="H41" s="89">
        <v>-1183</v>
      </c>
      <c r="I41" s="91">
        <v>-1485.4</v>
      </c>
      <c r="J41" s="89">
        <v>-1757.8</v>
      </c>
      <c r="K41" s="90">
        <v>-1874.9</v>
      </c>
      <c r="L41" s="89">
        <v>-2332</v>
      </c>
      <c r="M41" s="91">
        <v>-2597.3000000000002</v>
      </c>
      <c r="N41" s="89">
        <v>-2831.2</v>
      </c>
      <c r="O41" s="90">
        <v>-2805.7</v>
      </c>
      <c r="P41" s="92">
        <v>-2990.9</v>
      </c>
      <c r="Q41" s="91">
        <v>-3282.4</v>
      </c>
      <c r="R41" s="92">
        <v>-3413.4</v>
      </c>
      <c r="S41" s="90">
        <v>-3629.6</v>
      </c>
      <c r="T41" s="89">
        <v>-4012.1</v>
      </c>
      <c r="U41" s="91">
        <v>-3828</v>
      </c>
      <c r="V41" s="89">
        <v>-3811.5</v>
      </c>
      <c r="W41" s="90">
        <v>-4392.6000000000004</v>
      </c>
      <c r="X41" s="93">
        <v>-3174.4</v>
      </c>
      <c r="Y41" s="91">
        <v>-2127.6999999999998</v>
      </c>
      <c r="Z41" s="93">
        <v>-2385.8000000000002</v>
      </c>
      <c r="AA41" s="90">
        <v>-2995.9</v>
      </c>
      <c r="AB41" s="93">
        <v>-3973.9</v>
      </c>
      <c r="AC41" s="91">
        <v>-4586.3</v>
      </c>
      <c r="AD41" s="93">
        <v>-4823.3999999999996</v>
      </c>
      <c r="AE41" s="90">
        <v>-4823.8999999999996</v>
      </c>
      <c r="AF41" s="93">
        <v>-5923.3</v>
      </c>
      <c r="AG41" s="91">
        <v>-6016.3</v>
      </c>
      <c r="AH41" s="93">
        <v>-6430.1</v>
      </c>
      <c r="AI41" s="93">
        <v>-5657.2</v>
      </c>
      <c r="AJ41" s="93">
        <v>-4700.8</v>
      </c>
      <c r="AK41" s="91">
        <v>-4629.7</v>
      </c>
      <c r="AL41" s="93">
        <v>-5388</v>
      </c>
      <c r="AM41" s="93">
        <v>-4977.3999999999996</v>
      </c>
      <c r="AN41" s="93">
        <v>-5046.3999999999996</v>
      </c>
      <c r="AO41" s="91">
        <v>-4737.3</v>
      </c>
      <c r="AP41" s="93">
        <v>-5302.9</v>
      </c>
      <c r="AQ41" s="94">
        <v>-5359.7</v>
      </c>
      <c r="AR41" s="93">
        <v>-5509.3140000000003</v>
      </c>
      <c r="AS41" s="91">
        <v>-5455.5</v>
      </c>
      <c r="AT41" s="93">
        <v>-5989.6</v>
      </c>
      <c r="AU41" s="94">
        <v>-5998.3</v>
      </c>
      <c r="AV41" s="93">
        <v>-6220.5</v>
      </c>
      <c r="AW41" s="91">
        <v>-5785.6</v>
      </c>
      <c r="AX41" s="94">
        <v>-6566.3</v>
      </c>
      <c r="AY41" s="94">
        <v>-6770.8</v>
      </c>
      <c r="AZ41" s="94">
        <v>-7282.2</v>
      </c>
      <c r="BA41" s="95">
        <v>-7278.1</v>
      </c>
      <c r="BB41" s="94">
        <v>-7875</v>
      </c>
      <c r="BC41" s="94">
        <v>-8211.4</v>
      </c>
      <c r="BD41" s="94">
        <v>-9192</v>
      </c>
      <c r="BE41" s="95">
        <v>-9516.4</v>
      </c>
      <c r="BF41" s="94">
        <v>-10455.5</v>
      </c>
      <c r="BG41" s="94">
        <v>-10864.3</v>
      </c>
      <c r="BH41" s="94">
        <v>-11295.5</v>
      </c>
      <c r="BI41" s="95">
        <v>-11852.1</v>
      </c>
      <c r="BJ41" s="94">
        <v>-13211.2</v>
      </c>
      <c r="BK41" s="94">
        <v>-13887.8</v>
      </c>
      <c r="BL41" s="94">
        <v>-14474.3</v>
      </c>
      <c r="BM41" s="95">
        <v>-14204.5</v>
      </c>
      <c r="BN41" s="94">
        <v>-15008.8</v>
      </c>
      <c r="BO41" s="94">
        <v>-15397.013000000001</v>
      </c>
      <c r="BP41" s="95">
        <v>-15710.987999999999</v>
      </c>
      <c r="BQ41" s="96"/>
      <c r="BR41" s="97">
        <f>+E41</f>
        <v>-620.87699999999995</v>
      </c>
      <c r="BS41" s="98">
        <f>+I41</f>
        <v>-1485.4</v>
      </c>
      <c r="BT41" s="97">
        <f>+M41</f>
        <v>-2597.3000000000002</v>
      </c>
      <c r="BU41" s="98">
        <f>+Q41</f>
        <v>-3282.4</v>
      </c>
      <c r="BV41" s="97">
        <f>+U41</f>
        <v>-3828</v>
      </c>
      <c r="BW41" s="98">
        <f>+Y41</f>
        <v>-2127.6999999999998</v>
      </c>
      <c r="BX41" s="97">
        <f>+AC41</f>
        <v>-4586.3</v>
      </c>
      <c r="BY41" s="98">
        <f>+AG41</f>
        <v>-6016.3</v>
      </c>
      <c r="BZ41" s="99">
        <f>+AK41</f>
        <v>-4629.7</v>
      </c>
      <c r="CA41" s="96">
        <f>+AO41</f>
        <v>-4737.3</v>
      </c>
      <c r="CB41" s="99">
        <f>+AS41</f>
        <v>-5455.5</v>
      </c>
      <c r="CC41" s="99">
        <f>+AW41</f>
        <v>-5785.6</v>
      </c>
      <c r="CD41" s="99">
        <f>+BA41</f>
        <v>-7278.1</v>
      </c>
      <c r="CE41" s="99">
        <f>+BE41</f>
        <v>-9516.4</v>
      </c>
      <c r="CF41" s="99">
        <f>+BI41</f>
        <v>-11852.1</v>
      </c>
      <c r="CG41" s="99">
        <f>+BM41</f>
        <v>-14204.5</v>
      </c>
    </row>
    <row r="42" spans="1:86" x14ac:dyDescent="0.2">
      <c r="A42" s="72" t="s">
        <v>14</v>
      </c>
      <c r="B42" s="64">
        <f t="shared" ref="B42:BK42" si="14">SUM(B40:B41)</f>
        <v>1116.0999999999999</v>
      </c>
      <c r="C42" s="83">
        <f t="shared" si="14"/>
        <v>1216.6999999999998</v>
      </c>
      <c r="D42" s="64">
        <f t="shared" si="14"/>
        <v>1107.5</v>
      </c>
      <c r="E42" s="30">
        <f t="shared" si="14"/>
        <v>1115.518</v>
      </c>
      <c r="F42" s="64">
        <f t="shared" si="14"/>
        <v>1002.8999999999999</v>
      </c>
      <c r="G42" s="83">
        <f t="shared" si="14"/>
        <v>956.2</v>
      </c>
      <c r="H42" s="64">
        <f t="shared" si="14"/>
        <v>1005.5</v>
      </c>
      <c r="I42" s="30">
        <f t="shared" si="14"/>
        <v>1157.5</v>
      </c>
      <c r="J42" s="64">
        <f t="shared" si="14"/>
        <v>1257.1000000000001</v>
      </c>
      <c r="K42" s="83">
        <f t="shared" si="14"/>
        <v>1582</v>
      </c>
      <c r="L42" s="64">
        <f t="shared" si="14"/>
        <v>1806.3999999999996</v>
      </c>
      <c r="M42" s="30">
        <f t="shared" si="14"/>
        <v>1541.0999999999995</v>
      </c>
      <c r="N42" s="64">
        <f t="shared" si="14"/>
        <v>2429</v>
      </c>
      <c r="O42" s="83">
        <f t="shared" si="14"/>
        <v>3343.2</v>
      </c>
      <c r="P42" s="64">
        <f t="shared" si="14"/>
        <v>3052.4</v>
      </c>
      <c r="Q42" s="30">
        <f t="shared" si="14"/>
        <v>2630.4</v>
      </c>
      <c r="R42" s="64">
        <f t="shared" si="14"/>
        <v>3853.6</v>
      </c>
      <c r="S42" s="83">
        <f t="shared" si="14"/>
        <v>4310.8999999999996</v>
      </c>
      <c r="T42" s="64">
        <f t="shared" si="14"/>
        <v>3655.2999999999997</v>
      </c>
      <c r="U42" s="30">
        <f t="shared" si="14"/>
        <v>4375</v>
      </c>
      <c r="V42" s="64">
        <f t="shared" si="14"/>
        <v>3989</v>
      </c>
      <c r="W42" s="83">
        <f t="shared" si="14"/>
        <v>3330.5999999999995</v>
      </c>
      <c r="X42" s="83">
        <f t="shared" si="14"/>
        <v>3593.2000000000003</v>
      </c>
      <c r="Y42" s="30">
        <f t="shared" si="14"/>
        <v>4685</v>
      </c>
      <c r="Z42" s="83">
        <f t="shared" si="14"/>
        <v>5010.3999999999996</v>
      </c>
      <c r="AA42" s="83">
        <f t="shared" si="14"/>
        <v>5695.9</v>
      </c>
      <c r="AB42" s="83">
        <f t="shared" si="14"/>
        <v>7887</v>
      </c>
      <c r="AC42" s="30">
        <f t="shared" si="14"/>
        <v>6435.9999999999991</v>
      </c>
      <c r="AD42" s="83">
        <f t="shared" si="14"/>
        <v>6974</v>
      </c>
      <c r="AE42" s="83">
        <f t="shared" si="14"/>
        <v>7210.8000000000011</v>
      </c>
      <c r="AF42" s="83">
        <f t="shared" si="14"/>
        <v>6109.5999999999995</v>
      </c>
      <c r="AG42" s="30">
        <f t="shared" si="14"/>
        <v>5211.2</v>
      </c>
      <c r="AH42" s="83">
        <f t="shared" si="14"/>
        <v>4688.2999999999993</v>
      </c>
      <c r="AI42" s="83">
        <f t="shared" si="14"/>
        <v>6602.9000000000005</v>
      </c>
      <c r="AJ42" s="83">
        <f t="shared" si="14"/>
        <v>8534.5999999999985</v>
      </c>
      <c r="AK42" s="30">
        <f t="shared" si="14"/>
        <v>8257.4000000000015</v>
      </c>
      <c r="AL42" s="83">
        <f t="shared" si="14"/>
        <v>6932.4</v>
      </c>
      <c r="AM42" s="83">
        <f t="shared" si="14"/>
        <v>8400.4</v>
      </c>
      <c r="AN42" s="83">
        <f t="shared" si="14"/>
        <v>8209</v>
      </c>
      <c r="AO42" s="30">
        <f t="shared" si="14"/>
        <v>8078.0999999999995</v>
      </c>
      <c r="AP42" s="83">
        <f t="shared" si="14"/>
        <v>6533.9</v>
      </c>
      <c r="AQ42" s="84">
        <f t="shared" si="14"/>
        <v>7516.8</v>
      </c>
      <c r="AR42" s="83">
        <f t="shared" si="14"/>
        <v>8038.5579999999991</v>
      </c>
      <c r="AS42" s="30">
        <f t="shared" si="14"/>
        <v>8936.2999999999993</v>
      </c>
      <c r="AT42" s="83">
        <f t="shared" si="14"/>
        <v>10479.499999999998</v>
      </c>
      <c r="AU42" s="84">
        <f t="shared" si="14"/>
        <v>12543.900000000001</v>
      </c>
      <c r="AV42" s="83">
        <f t="shared" si="14"/>
        <v>12087.2</v>
      </c>
      <c r="AW42" s="30">
        <f t="shared" si="14"/>
        <v>13939.999999999998</v>
      </c>
      <c r="AX42" s="84">
        <f t="shared" si="14"/>
        <v>15984.400000000001</v>
      </c>
      <c r="AY42" s="84">
        <f t="shared" si="14"/>
        <v>19080.900000000001</v>
      </c>
      <c r="AZ42" s="84">
        <f t="shared" si="14"/>
        <v>18130.399999999998</v>
      </c>
      <c r="BA42" s="36">
        <f t="shared" si="14"/>
        <v>16448.599999999999</v>
      </c>
      <c r="BB42" s="84">
        <f t="shared" si="14"/>
        <v>17421.900000000001</v>
      </c>
      <c r="BC42" s="84">
        <f t="shared" si="14"/>
        <v>20758.5</v>
      </c>
      <c r="BD42" s="84">
        <f t="shared" si="14"/>
        <v>20174.3</v>
      </c>
      <c r="BE42" s="36">
        <f t="shared" si="14"/>
        <v>19615.099999999999</v>
      </c>
      <c r="BF42" s="84">
        <f t="shared" si="14"/>
        <v>19688.5</v>
      </c>
      <c r="BG42" s="84">
        <f t="shared" si="14"/>
        <v>22123.7</v>
      </c>
      <c r="BH42" s="84">
        <f t="shared" si="14"/>
        <v>22477.599999999999</v>
      </c>
      <c r="BI42" s="36">
        <f t="shared" si="14"/>
        <v>22489.1</v>
      </c>
      <c r="BJ42" s="84">
        <f t="shared" si="14"/>
        <v>22768.999999999996</v>
      </c>
      <c r="BK42" s="84">
        <f t="shared" si="14"/>
        <v>26665.8</v>
      </c>
      <c r="BL42" s="84">
        <f>SUM(BL40:BL41)</f>
        <v>26445.467000000001</v>
      </c>
      <c r="BM42" s="36">
        <f>SUM(BM40:BM41)</f>
        <v>28818.345999999998</v>
      </c>
      <c r="BN42" s="84">
        <f>SUM(BN40:BN41)</f>
        <v>26240.988000000001</v>
      </c>
      <c r="BO42" s="84">
        <f>SUM(BO40:BO41)</f>
        <v>29018.923999999999</v>
      </c>
      <c r="BP42" s="36">
        <v>29389.418000000005</v>
      </c>
      <c r="BQ42" s="100"/>
      <c r="BR42" s="101">
        <f t="shared" ref="BR42:CC42" si="15">SUM(BR40:BR41)</f>
        <v>1115.518</v>
      </c>
      <c r="BS42" s="102">
        <f t="shared" si="15"/>
        <v>1157.5</v>
      </c>
      <c r="BT42" s="101">
        <f t="shared" si="15"/>
        <v>1541.0999999999995</v>
      </c>
      <c r="BU42" s="102">
        <f t="shared" si="15"/>
        <v>2630.4</v>
      </c>
      <c r="BV42" s="101">
        <f t="shared" si="15"/>
        <v>4375</v>
      </c>
      <c r="BW42" s="102">
        <f t="shared" si="15"/>
        <v>4685</v>
      </c>
      <c r="BX42" s="101">
        <f t="shared" si="15"/>
        <v>6435.9999999999991</v>
      </c>
      <c r="BY42" s="102">
        <f t="shared" si="15"/>
        <v>5211.2</v>
      </c>
      <c r="BZ42" s="103">
        <f t="shared" si="15"/>
        <v>8257.4000000000015</v>
      </c>
      <c r="CA42" s="100">
        <f t="shared" si="15"/>
        <v>8078.0999999999995</v>
      </c>
      <c r="CB42" s="103">
        <f t="shared" si="15"/>
        <v>8936.2999999999993</v>
      </c>
      <c r="CC42" s="103">
        <f t="shared" si="15"/>
        <v>13939.999999999998</v>
      </c>
      <c r="CD42" s="103">
        <f>SUM(CD40:CD41)</f>
        <v>16448.599999999999</v>
      </c>
      <c r="CE42" s="103">
        <f>SUM(CE40:CE41)</f>
        <v>19615.099999999999</v>
      </c>
      <c r="CF42" s="103">
        <f>SUM(CF40:CF41)</f>
        <v>22489.1</v>
      </c>
      <c r="CG42" s="103">
        <f>SUM(CG40:CG41)</f>
        <v>28818.345999999998</v>
      </c>
    </row>
    <row r="43" spans="1:86" x14ac:dyDescent="0.2">
      <c r="A43" s="72"/>
      <c r="B43" s="64"/>
      <c r="C43" s="72"/>
      <c r="D43" s="64"/>
      <c r="E43" s="62"/>
      <c r="F43" s="64"/>
      <c r="G43" s="72"/>
      <c r="H43" s="64"/>
      <c r="I43" s="62"/>
      <c r="J43" s="64"/>
      <c r="K43" s="72"/>
      <c r="L43" s="64"/>
      <c r="M43" s="62"/>
      <c r="N43" s="64"/>
      <c r="O43" s="72"/>
      <c r="P43" s="64"/>
      <c r="Q43" s="62"/>
      <c r="R43" s="64"/>
      <c r="S43" s="72"/>
      <c r="T43" s="64"/>
      <c r="U43" s="62"/>
      <c r="V43" s="72"/>
      <c r="W43" s="72"/>
      <c r="X43" s="72"/>
      <c r="Y43" s="62"/>
      <c r="Z43" s="72"/>
      <c r="AA43" s="72"/>
      <c r="AB43" s="72"/>
      <c r="AC43" s="62"/>
      <c r="AD43" s="72"/>
      <c r="AE43" s="72"/>
      <c r="AF43" s="72"/>
      <c r="AG43" s="62"/>
      <c r="AH43" s="72"/>
      <c r="AI43" s="72"/>
      <c r="AJ43" s="72"/>
      <c r="AK43" s="62"/>
      <c r="AL43" s="72"/>
      <c r="AM43" s="72"/>
      <c r="AN43" s="83"/>
      <c r="AO43" s="62"/>
      <c r="AP43" s="83"/>
      <c r="AQ43" s="84"/>
      <c r="AR43" s="83"/>
      <c r="AS43" s="62"/>
      <c r="AT43" s="83"/>
      <c r="AU43" s="84"/>
      <c r="AV43" s="83"/>
      <c r="AW43" s="62"/>
      <c r="AX43" s="84"/>
      <c r="AY43" s="104"/>
      <c r="AZ43" s="104"/>
      <c r="BA43" s="105"/>
      <c r="BB43" s="104"/>
      <c r="BC43" s="104"/>
      <c r="BD43" s="104"/>
      <c r="BE43" s="105"/>
      <c r="BF43" s="104"/>
      <c r="BG43" s="106"/>
      <c r="BH43" s="104"/>
      <c r="BI43" s="105"/>
      <c r="BJ43" s="104"/>
      <c r="BK43" s="106"/>
      <c r="BL43" s="104"/>
      <c r="BM43" s="105"/>
      <c r="BN43" s="104"/>
      <c r="BO43" s="104"/>
      <c r="BP43" s="105"/>
      <c r="BQ43" s="30"/>
      <c r="BR43" s="107"/>
      <c r="BS43" s="108"/>
      <c r="BT43" s="107"/>
      <c r="BU43" s="108"/>
      <c r="BV43" s="107"/>
      <c r="BW43" s="108"/>
      <c r="BX43" s="107"/>
      <c r="BY43" s="108"/>
      <c r="BZ43" s="36"/>
      <c r="CA43" s="30"/>
      <c r="CB43" s="36"/>
      <c r="CC43" s="36"/>
      <c r="CD43" s="36"/>
      <c r="CE43" s="105"/>
      <c r="CF43" s="105"/>
      <c r="CG43" s="105"/>
    </row>
    <row r="44" spans="1:86" x14ac:dyDescent="0.2">
      <c r="A44" s="72" t="s">
        <v>93</v>
      </c>
      <c r="B44" s="109">
        <f t="shared" ref="B44:BI44" si="16">+B42/B34</f>
        <v>0.18601666666666666</v>
      </c>
      <c r="C44" s="109">
        <f t="shared" si="16"/>
        <v>0.15208749999999999</v>
      </c>
      <c r="D44" s="109">
        <f t="shared" si="16"/>
        <v>0.12305555555555556</v>
      </c>
      <c r="E44" s="110">
        <f t="shared" si="16"/>
        <v>0.10141072727272728</v>
      </c>
      <c r="F44" s="109">
        <f t="shared" si="16"/>
        <v>7.1635714285714275E-2</v>
      </c>
      <c r="G44" s="109">
        <f t="shared" si="16"/>
        <v>6.3746666666666674E-2</v>
      </c>
      <c r="H44" s="109">
        <f t="shared" si="16"/>
        <v>6.2843750000000004E-2</v>
      </c>
      <c r="I44" s="110">
        <f t="shared" si="16"/>
        <v>5.5119047619047616E-2</v>
      </c>
      <c r="J44" s="109">
        <f t="shared" si="16"/>
        <v>5.2379166666666671E-2</v>
      </c>
      <c r="K44" s="109">
        <f t="shared" si="16"/>
        <v>5.8592592592592592E-2</v>
      </c>
      <c r="L44" s="109">
        <f t="shared" si="16"/>
        <v>5.6449999999999986E-2</v>
      </c>
      <c r="M44" s="110">
        <f t="shared" si="16"/>
        <v>4.2808333333333316E-2</v>
      </c>
      <c r="N44" s="109">
        <f t="shared" si="16"/>
        <v>5.6488372093023258E-2</v>
      </c>
      <c r="O44" s="109">
        <f t="shared" si="16"/>
        <v>7.959999999999999E-2</v>
      </c>
      <c r="P44" s="109">
        <f t="shared" si="16"/>
        <v>6.937272727272728E-2</v>
      </c>
      <c r="Q44" s="110">
        <f t="shared" si="16"/>
        <v>5.3681632653061223E-2</v>
      </c>
      <c r="R44" s="109">
        <f t="shared" si="16"/>
        <v>7.1362962962962961E-2</v>
      </c>
      <c r="S44" s="109">
        <f t="shared" si="16"/>
        <v>7.5629824561403505E-2</v>
      </c>
      <c r="T44" s="109">
        <f t="shared" si="16"/>
        <v>6.3022413793103443E-2</v>
      </c>
      <c r="U44" s="110">
        <f t="shared" si="16"/>
        <v>7.9545454545454544E-2</v>
      </c>
      <c r="V44" s="109">
        <f t="shared" si="16"/>
        <v>7.6711538461538456E-2</v>
      </c>
      <c r="W44" s="109">
        <f t="shared" si="16"/>
        <v>6.2841509433962259E-2</v>
      </c>
      <c r="X44" s="109">
        <f t="shared" si="16"/>
        <v>7.98488888888889E-2</v>
      </c>
      <c r="Y44" s="110">
        <f t="shared" si="16"/>
        <v>0.12012820512820513</v>
      </c>
      <c r="Z44" s="109">
        <f t="shared" si="16"/>
        <v>0.11652093023255813</v>
      </c>
      <c r="AA44" s="109">
        <f t="shared" si="16"/>
        <v>0.10547962962962962</v>
      </c>
      <c r="AB44" s="109">
        <f t="shared" si="16"/>
        <v>8.7633333333333327E-2</v>
      </c>
      <c r="AC44" s="110">
        <f t="shared" si="16"/>
        <v>7.1511111111111095E-2</v>
      </c>
      <c r="AD44" s="109">
        <f t="shared" si="16"/>
        <v>7.264583333333334E-2</v>
      </c>
      <c r="AE44" s="109">
        <f t="shared" si="16"/>
        <v>7.9239560439560458E-2</v>
      </c>
      <c r="AF44" s="109">
        <f t="shared" si="16"/>
        <v>6.3641666666666666E-2</v>
      </c>
      <c r="AG44" s="110">
        <f t="shared" si="16"/>
        <v>5.109019607843137E-2</v>
      </c>
      <c r="AH44" s="109">
        <f t="shared" si="16"/>
        <v>4.4229245283018859E-2</v>
      </c>
      <c r="AI44" s="109">
        <f t="shared" si="16"/>
        <v>6.4105825242718448E-2</v>
      </c>
      <c r="AJ44" s="109">
        <f t="shared" si="16"/>
        <v>9.8098850574712626E-2</v>
      </c>
      <c r="AK44" s="110">
        <f t="shared" si="16"/>
        <v>9.1748888888888908E-2</v>
      </c>
      <c r="AL44" s="109">
        <f t="shared" si="16"/>
        <v>6.863762376237624E-2</v>
      </c>
      <c r="AM44" s="109">
        <f t="shared" si="16"/>
        <v>8.7504166666666661E-2</v>
      </c>
      <c r="AN44" s="109">
        <f t="shared" si="16"/>
        <v>8.2089999999999996E-2</v>
      </c>
      <c r="AO44" s="110">
        <f t="shared" si="16"/>
        <v>7.7674038461538461E-2</v>
      </c>
      <c r="AP44" s="109">
        <f t="shared" si="16"/>
        <v>5.8338392857142853E-2</v>
      </c>
      <c r="AQ44" s="109">
        <f t="shared" si="16"/>
        <v>6.5363478260869565E-2</v>
      </c>
      <c r="AR44" s="109">
        <f t="shared" si="16"/>
        <v>6.3295732283464565E-2</v>
      </c>
      <c r="AS44" s="110">
        <f t="shared" si="16"/>
        <v>6.5708088235294115E-2</v>
      </c>
      <c r="AT44" s="109">
        <f t="shared" si="16"/>
        <v>7.2272413793103438E-2</v>
      </c>
      <c r="AU44" s="109">
        <f t="shared" si="16"/>
        <v>8.0928387096774204E-2</v>
      </c>
      <c r="AV44" s="109">
        <f t="shared" si="16"/>
        <v>7.5545000000000001E-2</v>
      </c>
      <c r="AW44" s="110">
        <f t="shared" si="16"/>
        <v>8.3975903614457822E-2</v>
      </c>
      <c r="AX44" s="109">
        <f t="shared" si="16"/>
        <v>8.2820725388601038E-2</v>
      </c>
      <c r="AY44" s="109">
        <f t="shared" si="16"/>
        <v>9.9900000000000003E-2</v>
      </c>
      <c r="AZ44" s="109">
        <f t="shared" si="16"/>
        <v>9.8002162162162149E-2</v>
      </c>
      <c r="BA44" s="110">
        <f t="shared" si="16"/>
        <v>8.2242999999999997E-2</v>
      </c>
      <c r="BB44" s="109">
        <f t="shared" si="16"/>
        <v>8.8436040609137068E-2</v>
      </c>
      <c r="BC44" s="109">
        <f t="shared" si="16"/>
        <v>0.1012609756097561</v>
      </c>
      <c r="BD44" s="109">
        <f t="shared" si="16"/>
        <v>8.9663555555555552E-2</v>
      </c>
      <c r="BE44" s="110">
        <f t="shared" si="16"/>
        <v>8.3468510638297869E-2</v>
      </c>
      <c r="BF44" s="109">
        <f t="shared" si="16"/>
        <v>8.0132275132275138E-2</v>
      </c>
      <c r="BG44" s="109">
        <f t="shared" si="16"/>
        <v>8.5189449364651518E-2</v>
      </c>
      <c r="BH44" s="109">
        <f t="shared" si="16"/>
        <v>8.4041008029280218E-2</v>
      </c>
      <c r="BI44" s="110">
        <f t="shared" si="16"/>
        <v>8.2559104258443455E-2</v>
      </c>
      <c r="BJ44" s="109">
        <f t="shared" ref="BJ44:BP44" si="17">+BJ42/BJ34</f>
        <v>7.9279247910863493E-2</v>
      </c>
      <c r="BK44" s="109">
        <f t="shared" si="17"/>
        <v>8.5880193236714975E-2</v>
      </c>
      <c r="BL44" s="109">
        <f t="shared" si="17"/>
        <v>8.1647011423278792E-2</v>
      </c>
      <c r="BM44" s="110">
        <f t="shared" si="17"/>
        <v>0.1009399159369527</v>
      </c>
      <c r="BN44" s="109">
        <f t="shared" si="17"/>
        <v>8.1115882534775891E-2</v>
      </c>
      <c r="BO44" s="109">
        <f t="shared" si="17"/>
        <v>8.2043890302516256E-2</v>
      </c>
      <c r="BP44" s="110">
        <f t="shared" si="17"/>
        <v>8.0474857612267262E-2</v>
      </c>
      <c r="BQ44" s="110"/>
      <c r="BR44" s="110">
        <f>+BR42/BR34</f>
        <v>0.10141072727272728</v>
      </c>
      <c r="BS44" s="110">
        <f>+BS42/BS34</f>
        <v>5.5119047619047616E-2</v>
      </c>
      <c r="BT44" s="110">
        <f t="shared" ref="BT44:CC44" si="18">+BT42/BT34</f>
        <v>4.2808333333333316E-2</v>
      </c>
      <c r="BU44" s="110">
        <f t="shared" si="18"/>
        <v>5.3681632653061223E-2</v>
      </c>
      <c r="BV44" s="110">
        <f t="shared" si="18"/>
        <v>7.9545454545454544E-2</v>
      </c>
      <c r="BW44" s="110">
        <f t="shared" si="18"/>
        <v>0.12012820512820513</v>
      </c>
      <c r="BX44" s="110">
        <f t="shared" si="18"/>
        <v>7.1511111111111095E-2</v>
      </c>
      <c r="BY44" s="110">
        <f t="shared" si="18"/>
        <v>5.109019607843137E-2</v>
      </c>
      <c r="BZ44" s="110">
        <f t="shared" si="18"/>
        <v>9.1748888888888908E-2</v>
      </c>
      <c r="CA44" s="111">
        <f t="shared" si="18"/>
        <v>7.7674038461538461E-2</v>
      </c>
      <c r="CB44" s="110">
        <f t="shared" si="18"/>
        <v>6.5708088235294115E-2</v>
      </c>
      <c r="CC44" s="110">
        <f t="shared" si="18"/>
        <v>8.3975903614457822E-2</v>
      </c>
      <c r="CD44" s="110">
        <f>+CD42/CD34</f>
        <v>8.2242999999999997E-2</v>
      </c>
      <c r="CE44" s="110">
        <f>+CE42/CE34</f>
        <v>8.3468510638297869E-2</v>
      </c>
      <c r="CF44" s="110">
        <f>+CF42/CF34</f>
        <v>8.2559104258443455E-2</v>
      </c>
      <c r="CG44" s="110">
        <f>+CG42/CG34</f>
        <v>0.1009399159369527</v>
      </c>
    </row>
    <row r="45" spans="1:86" x14ac:dyDescent="0.2">
      <c r="A45" s="72" t="s">
        <v>56</v>
      </c>
      <c r="B45" s="109">
        <f t="shared" ref="B45:BI45" si="19">-B41/B40</f>
        <v>0.21218324274722949</v>
      </c>
      <c r="C45" s="109">
        <f t="shared" si="19"/>
        <v>0.21162444113263787</v>
      </c>
      <c r="D45" s="109">
        <f t="shared" si="19"/>
        <v>0.30953865336658354</v>
      </c>
      <c r="E45" s="110">
        <f t="shared" si="19"/>
        <v>0.35756668269604552</v>
      </c>
      <c r="F45" s="109">
        <f t="shared" si="19"/>
        <v>0.47890470747168246</v>
      </c>
      <c r="G45" s="109">
        <f t="shared" si="19"/>
        <v>0.52130162703379224</v>
      </c>
      <c r="H45" s="109">
        <f t="shared" si="19"/>
        <v>0.5405528901073795</v>
      </c>
      <c r="I45" s="110">
        <f t="shared" si="19"/>
        <v>0.56203412917628359</v>
      </c>
      <c r="J45" s="109">
        <f t="shared" si="19"/>
        <v>0.58303758001923778</v>
      </c>
      <c r="K45" s="109">
        <f t="shared" si="19"/>
        <v>0.54236454626977926</v>
      </c>
      <c r="L45" s="109">
        <f t="shared" si="19"/>
        <v>0.56350280301565825</v>
      </c>
      <c r="M45" s="110">
        <f t="shared" si="19"/>
        <v>0.62760970423352025</v>
      </c>
      <c r="N45" s="109">
        <f t="shared" si="19"/>
        <v>0.53823048553286945</v>
      </c>
      <c r="O45" s="109">
        <f t="shared" si="19"/>
        <v>0.45629299549512919</v>
      </c>
      <c r="P45" s="109">
        <f t="shared" si="19"/>
        <v>0.49491172041765263</v>
      </c>
      <c r="Q45" s="110">
        <f t="shared" si="19"/>
        <v>0.55513462319036666</v>
      </c>
      <c r="R45" s="109">
        <f t="shared" si="19"/>
        <v>0.46971239851382968</v>
      </c>
      <c r="S45" s="109">
        <f t="shared" si="19"/>
        <v>0.45709967886153263</v>
      </c>
      <c r="T45" s="109">
        <f t="shared" si="19"/>
        <v>0.52326733964577299</v>
      </c>
      <c r="U45" s="110">
        <f t="shared" si="19"/>
        <v>0.46665853955869802</v>
      </c>
      <c r="V45" s="109">
        <f t="shared" si="19"/>
        <v>0.48862252419716684</v>
      </c>
      <c r="W45" s="109">
        <f t="shared" si="19"/>
        <v>0.56875388440024865</v>
      </c>
      <c r="X45" s="109">
        <f t="shared" si="19"/>
        <v>0.46905845499142973</v>
      </c>
      <c r="Y45" s="110">
        <f t="shared" si="19"/>
        <v>0.31231376693528262</v>
      </c>
      <c r="Z45" s="109">
        <f t="shared" si="19"/>
        <v>0.322571049998648</v>
      </c>
      <c r="AA45" s="109">
        <f t="shared" si="19"/>
        <v>0.34468119376883966</v>
      </c>
      <c r="AB45" s="109">
        <f t="shared" si="19"/>
        <v>0.33504202885109902</v>
      </c>
      <c r="AC45" s="110">
        <f t="shared" si="19"/>
        <v>0.41609282999011099</v>
      </c>
      <c r="AD45" s="109">
        <f t="shared" si="19"/>
        <v>0.40885279807415192</v>
      </c>
      <c r="AE45" s="109">
        <f t="shared" si="19"/>
        <v>0.40083259242025138</v>
      </c>
      <c r="AF45" s="109">
        <f t="shared" si="19"/>
        <v>0.49225872399837117</v>
      </c>
      <c r="AG45" s="110">
        <f t="shared" si="19"/>
        <v>0.53585393008238702</v>
      </c>
      <c r="AH45" s="109">
        <f t="shared" si="19"/>
        <v>0.57832961577205355</v>
      </c>
      <c r="AI45" s="109">
        <f t="shared" si="19"/>
        <v>0.46143179908809878</v>
      </c>
      <c r="AJ45" s="109">
        <f t="shared" si="19"/>
        <v>0.35516871420584195</v>
      </c>
      <c r="AK45" s="110">
        <f t="shared" si="19"/>
        <v>0.35925072359180882</v>
      </c>
      <c r="AL45" s="109">
        <f t="shared" si="19"/>
        <v>0.43732346352391155</v>
      </c>
      <c r="AM45" s="109">
        <f t="shared" si="19"/>
        <v>0.37206416600636877</v>
      </c>
      <c r="AN45" s="109">
        <f t="shared" si="19"/>
        <v>0.38070522202272278</v>
      </c>
      <c r="AO45" s="110">
        <f t="shared" si="19"/>
        <v>0.36965681913947285</v>
      </c>
      <c r="AP45" s="109">
        <f t="shared" si="19"/>
        <v>0.44800114895917814</v>
      </c>
      <c r="AQ45" s="109">
        <f t="shared" si="19"/>
        <v>0.4162388847901215</v>
      </c>
      <c r="AR45" s="109">
        <f t="shared" si="19"/>
        <v>0.40665530350449136</v>
      </c>
      <c r="AS45" s="110">
        <f t="shared" si="19"/>
        <v>0.37907002598702039</v>
      </c>
      <c r="AT45" s="109">
        <f t="shared" si="19"/>
        <v>0.36368714744582281</v>
      </c>
      <c r="AU45" s="109">
        <f t="shared" si="19"/>
        <v>0.3234945152139444</v>
      </c>
      <c r="AV45" s="109">
        <f t="shared" si="19"/>
        <v>0.33977506732140028</v>
      </c>
      <c r="AW45" s="110">
        <f t="shared" si="19"/>
        <v>0.29330413270065298</v>
      </c>
      <c r="AX45" s="109">
        <f t="shared" si="19"/>
        <v>0.29117943123716783</v>
      </c>
      <c r="AY45" s="109">
        <f t="shared" si="19"/>
        <v>0.26190927482525328</v>
      </c>
      <c r="AZ45" s="109">
        <f t="shared" si="19"/>
        <v>0.28655863626704864</v>
      </c>
      <c r="BA45" s="110">
        <f t="shared" si="19"/>
        <v>0.30674725098728439</v>
      </c>
      <c r="BB45" s="109">
        <f t="shared" si="19"/>
        <v>0.31130296597606821</v>
      </c>
      <c r="BC45" s="109">
        <f t="shared" si="19"/>
        <v>0.28344592145640818</v>
      </c>
      <c r="BD45" s="109">
        <f t="shared" si="19"/>
        <v>0.31301185372348578</v>
      </c>
      <c r="BE45" s="110">
        <f t="shared" si="19"/>
        <v>0.32667044264799272</v>
      </c>
      <c r="BF45" s="109">
        <f t="shared" si="19"/>
        <v>0.34685177813163481</v>
      </c>
      <c r="BG45" s="109">
        <f t="shared" si="19"/>
        <v>0.32934097247483929</v>
      </c>
      <c r="BH45" s="109">
        <f t="shared" si="19"/>
        <v>0.3344525672798766</v>
      </c>
      <c r="BI45" s="110">
        <f t="shared" si="19"/>
        <v>0.34512771830920297</v>
      </c>
      <c r="BJ45" s="109">
        <f t="shared" ref="BJ45:BP45" si="20">-BJ41/BJ40</f>
        <v>0.36717972662742293</v>
      </c>
      <c r="BK45" s="109">
        <f t="shared" si="20"/>
        <v>0.34245541702832794</v>
      </c>
      <c r="BL45" s="109">
        <f t="shared" si="20"/>
        <v>0.35372391050027241</v>
      </c>
      <c r="BM45" s="110">
        <f t="shared" si="20"/>
        <v>0.33016179357358183</v>
      </c>
      <c r="BN45" s="109">
        <f t="shared" si="20"/>
        <v>0.36385156694623494</v>
      </c>
      <c r="BO45" s="109">
        <f t="shared" si="20"/>
        <v>0.34665514317529766</v>
      </c>
      <c r="BP45" s="110">
        <f t="shared" si="20"/>
        <v>0.34835579972384279</v>
      </c>
      <c r="BQ45" s="110"/>
      <c r="BR45" s="110">
        <f>-BR41/BR40</f>
        <v>0.35756668269604552</v>
      </c>
      <c r="BS45" s="110">
        <f>-BS41/BS40</f>
        <v>0.56203412917628359</v>
      </c>
      <c r="BT45" s="110">
        <f t="shared" ref="BT45:CC45" si="21">-BT41/BT40</f>
        <v>0.62760970423352025</v>
      </c>
      <c r="BU45" s="110">
        <f t="shared" si="21"/>
        <v>0.55513462319036666</v>
      </c>
      <c r="BV45" s="110">
        <f t="shared" si="21"/>
        <v>0.46665853955869802</v>
      </c>
      <c r="BW45" s="110">
        <f t="shared" si="21"/>
        <v>0.31231376693528262</v>
      </c>
      <c r="BX45" s="110">
        <f t="shared" si="21"/>
        <v>0.41609282999011099</v>
      </c>
      <c r="BY45" s="110">
        <f t="shared" si="21"/>
        <v>0.53585393008238702</v>
      </c>
      <c r="BZ45" s="110">
        <f t="shared" si="21"/>
        <v>0.35925072359180882</v>
      </c>
      <c r="CA45" s="111">
        <f t="shared" si="21"/>
        <v>0.36965681913947285</v>
      </c>
      <c r="CB45" s="110">
        <f t="shared" si="21"/>
        <v>0.37907002598702039</v>
      </c>
      <c r="CC45" s="110">
        <f t="shared" si="21"/>
        <v>0.29330413270065298</v>
      </c>
      <c r="CD45" s="110">
        <f>-CD41/CD40</f>
        <v>0.30674725098728439</v>
      </c>
      <c r="CE45" s="110">
        <f>-CE41/CE40</f>
        <v>0.32667044264799272</v>
      </c>
      <c r="CF45" s="110">
        <f>-CF41/CF40</f>
        <v>0.34512771830920297</v>
      </c>
      <c r="CG45" s="110">
        <f>-CG41/CG40</f>
        <v>0.33016179357358183</v>
      </c>
    </row>
    <row r="46" spans="1:86" x14ac:dyDescent="0.2">
      <c r="A46" s="72" t="s">
        <v>15</v>
      </c>
      <c r="B46" s="112">
        <f t="shared" ref="B46:BJ46" si="22">B21/B41</f>
        <v>1.3306719893546241E-3</v>
      </c>
      <c r="C46" s="112">
        <f t="shared" si="22"/>
        <v>6.1236987140232701E-4</v>
      </c>
      <c r="D46" s="112">
        <f t="shared" si="22"/>
        <v>4.0281973816717019E-4</v>
      </c>
      <c r="E46" s="113">
        <f t="shared" si="22"/>
        <v>1.7072624690558677E-4</v>
      </c>
      <c r="F46" s="112">
        <f t="shared" si="22"/>
        <v>2.1699034392969513E-4</v>
      </c>
      <c r="G46" s="112">
        <f t="shared" si="22"/>
        <v>9.6033803898972449E-5</v>
      </c>
      <c r="H46" s="112">
        <f t="shared" si="22"/>
        <v>0</v>
      </c>
      <c r="I46" s="113">
        <f t="shared" si="22"/>
        <v>0</v>
      </c>
      <c r="J46" s="112">
        <f t="shared" si="22"/>
        <v>0</v>
      </c>
      <c r="K46" s="112">
        <f t="shared" si="22"/>
        <v>0</v>
      </c>
      <c r="L46" s="112">
        <f t="shared" si="22"/>
        <v>5.5746140651801032E-4</v>
      </c>
      <c r="M46" s="113">
        <f t="shared" si="22"/>
        <v>6.4682554960920929E-5</v>
      </c>
      <c r="N46" s="112">
        <f t="shared" si="22"/>
        <v>0</v>
      </c>
      <c r="O46" s="112">
        <f t="shared" si="22"/>
        <v>1.4256691734682969E-4</v>
      </c>
      <c r="P46" s="112">
        <f t="shared" si="22"/>
        <v>3.3434752081313316E-5</v>
      </c>
      <c r="Q46" s="113">
        <f t="shared" si="22"/>
        <v>-1.2186205215695832E-4</v>
      </c>
      <c r="R46" s="112">
        <f t="shared" si="22"/>
        <v>-2.9296302806585811E-5</v>
      </c>
      <c r="S46" s="112">
        <f t="shared" si="22"/>
        <v>1.6530747189772978E-4</v>
      </c>
      <c r="T46" s="112">
        <f t="shared" si="22"/>
        <v>0</v>
      </c>
      <c r="U46" s="113">
        <f t="shared" si="22"/>
        <v>1.3061650992685477E-4</v>
      </c>
      <c r="V46" s="112">
        <f t="shared" si="22"/>
        <v>5.2472779745507022E-5</v>
      </c>
      <c r="W46" s="112">
        <f t="shared" si="22"/>
        <v>0</v>
      </c>
      <c r="X46" s="112">
        <f t="shared" si="22"/>
        <v>7.2454637096774183E-4</v>
      </c>
      <c r="Y46" s="113">
        <f t="shared" si="22"/>
        <v>3.2899374911876675E-3</v>
      </c>
      <c r="Z46" s="112">
        <f t="shared" si="22"/>
        <v>2.0957330874339842E-4</v>
      </c>
      <c r="AA46" s="112">
        <f t="shared" si="22"/>
        <v>-3.337895123335225E-5</v>
      </c>
      <c r="AB46" s="112">
        <f t="shared" si="22"/>
        <v>4.7811973124638261E-4</v>
      </c>
      <c r="AC46" s="113">
        <f t="shared" si="22"/>
        <v>8.5035867692911493E-4</v>
      </c>
      <c r="AD46" s="112">
        <f t="shared" si="22"/>
        <v>0</v>
      </c>
      <c r="AE46" s="112">
        <f t="shared" si="22"/>
        <v>0</v>
      </c>
      <c r="AF46" s="112">
        <f t="shared" si="22"/>
        <v>8.4412405247075105E-5</v>
      </c>
      <c r="AG46" s="113">
        <f t="shared" si="22"/>
        <v>1.6122866213453451E-3</v>
      </c>
      <c r="AH46" s="112">
        <f t="shared" si="22"/>
        <v>1.8133466042518779E-3</v>
      </c>
      <c r="AI46" s="112">
        <f t="shared" si="22"/>
        <v>2.0328077494166726E-3</v>
      </c>
      <c r="AJ46" s="112">
        <f t="shared" si="22"/>
        <v>2.0634785568413886E-3</v>
      </c>
      <c r="AK46" s="113">
        <f t="shared" si="22"/>
        <v>1.7392055640754261E-3</v>
      </c>
      <c r="AL46" s="112">
        <f t="shared" si="22"/>
        <v>2.0415738678544915E-3</v>
      </c>
      <c r="AM46" s="112">
        <f t="shared" si="22"/>
        <v>2.3707156346687028E-3</v>
      </c>
      <c r="AN46" s="112">
        <f t="shared" si="22"/>
        <v>1.9221623335447051E-3</v>
      </c>
      <c r="AO46" s="113">
        <f t="shared" si="22"/>
        <v>2.5753066092499945E-3</v>
      </c>
      <c r="AP46" s="112">
        <f t="shared" si="22"/>
        <v>1.9800486526240359E-3</v>
      </c>
      <c r="AQ46" s="114">
        <f t="shared" si="22"/>
        <v>2.1456424799895517E-3</v>
      </c>
      <c r="AR46" s="112">
        <f t="shared" si="22"/>
        <v>1.506176631065138E-3</v>
      </c>
      <c r="AS46" s="113">
        <f t="shared" si="22"/>
        <v>1.558060672715608E-3</v>
      </c>
      <c r="AT46" s="112">
        <f t="shared" si="22"/>
        <v>1.8054628021904634E-3</v>
      </c>
      <c r="AU46" s="114">
        <f t="shared" si="22"/>
        <v>1.9343814080656184E-3</v>
      </c>
      <c r="AV46" s="112">
        <f t="shared" si="22"/>
        <v>1.6236636926292099E-3</v>
      </c>
      <c r="AW46" s="113">
        <f t="shared" si="22"/>
        <v>1.8148506637168139E-3</v>
      </c>
      <c r="AX46" s="114">
        <f t="shared" si="22"/>
        <v>1.7979684144799962E-3</v>
      </c>
      <c r="AY46" s="114">
        <f t="shared" si="22"/>
        <v>1.7379039404501683E-3</v>
      </c>
      <c r="AZ46" s="114">
        <f t="shared" si="22"/>
        <v>1.0998050039823131E-3</v>
      </c>
      <c r="BA46" s="115">
        <f t="shared" si="22"/>
        <v>1.3397727428861926E-3</v>
      </c>
      <c r="BB46" s="114">
        <f t="shared" si="22"/>
        <v>1.0566349206349206E-3</v>
      </c>
      <c r="BC46" s="114">
        <f t="shared" si="22"/>
        <v>7.6539932289256408E-4</v>
      </c>
      <c r="BD46" s="114">
        <f t="shared" si="22"/>
        <v>7.9503916449086157E-4</v>
      </c>
      <c r="BE46" s="115">
        <f t="shared" si="22"/>
        <v>7.5490731789332102E-4</v>
      </c>
      <c r="BF46" s="114">
        <f t="shared" si="22"/>
        <v>9.1157763856343553E-4</v>
      </c>
      <c r="BG46" s="114">
        <f t="shared" si="22"/>
        <v>8.4699428403118475E-4</v>
      </c>
      <c r="BH46" s="114">
        <f t="shared" si="22"/>
        <v>8.1120800318710998E-4</v>
      </c>
      <c r="BI46" s="115">
        <f t="shared" si="22"/>
        <v>6.2478379358932171E-4</v>
      </c>
      <c r="BJ46" s="114">
        <f t="shared" si="22"/>
        <v>7.5314884340559518E-4</v>
      </c>
      <c r="BK46" s="114">
        <f>BK21/BK41</f>
        <v>7.0003888304843098E-4</v>
      </c>
      <c r="BL46" s="114">
        <f>BL21/BL41</f>
        <v>8.0273312008180022E-4</v>
      </c>
      <c r="BM46" s="115">
        <f>BM21/BM41</f>
        <v>3.3165546129747616E-4</v>
      </c>
      <c r="BN46" s="114">
        <f>BN21/BN41</f>
        <v>4.4960289963221579E-4</v>
      </c>
      <c r="BO46" s="114">
        <f>BO21/BO41</f>
        <v>7.6027733431153165E-4</v>
      </c>
      <c r="BP46" s="115">
        <f>BP21/BP41</f>
        <v>3.4886411981219771E-4</v>
      </c>
      <c r="BQ46" s="113"/>
      <c r="BR46" s="113">
        <f>BR21/BR41</f>
        <v>1.4592262235515248E-3</v>
      </c>
      <c r="BS46" s="113">
        <f>BS21/BS41</f>
        <v>2.0196580045778916E-4</v>
      </c>
      <c r="BT46" s="113">
        <f t="shared" ref="BT46:CC46" si="23">BT21/BT41</f>
        <v>5.6520232549185688E-4</v>
      </c>
      <c r="BU46" s="113">
        <f t="shared" si="23"/>
        <v>3.0465513039239574E-5</v>
      </c>
      <c r="BV46" s="113">
        <f t="shared" si="23"/>
        <v>2.6123301985370953E-4</v>
      </c>
      <c r="BW46" s="113">
        <f t="shared" si="23"/>
        <v>4.4649151666118344E-3</v>
      </c>
      <c r="BX46" s="113">
        <f t="shared" si="23"/>
        <v>1.3518522556309005E-3</v>
      </c>
      <c r="BY46" s="113">
        <f t="shared" si="23"/>
        <v>1.6953941791466515E-3</v>
      </c>
      <c r="BZ46" s="113">
        <f t="shared" si="23"/>
        <v>8.8368576797632683E-3</v>
      </c>
      <c r="CA46" s="116">
        <f t="shared" si="23"/>
        <v>9.4357545437274391E-3</v>
      </c>
      <c r="CB46" s="113">
        <f t="shared" si="23"/>
        <v>7.1117221152964902E-3</v>
      </c>
      <c r="CC46" s="113">
        <f t="shared" si="23"/>
        <v>7.4351839048672564E-3</v>
      </c>
      <c r="CD46" s="113">
        <f>CD21/CD41</f>
        <v>5.6790920707327453E-3</v>
      </c>
      <c r="CE46" s="113">
        <f>CE21/CE41</f>
        <v>3.0576688663780426E-3</v>
      </c>
      <c r="CF46" s="113">
        <f>CF21/CF41</f>
        <v>2.9784595135039361E-3</v>
      </c>
      <c r="CG46" s="113">
        <f>CG21/CG41</f>
        <v>2.5345489105565136E-3</v>
      </c>
    </row>
    <row r="47" spans="1:86" x14ac:dyDescent="0.2">
      <c r="A47" s="72"/>
      <c r="B47" s="117"/>
      <c r="C47" s="72"/>
      <c r="D47" s="117"/>
      <c r="E47" s="62"/>
      <c r="F47" s="117"/>
      <c r="G47" s="72"/>
      <c r="H47" s="117"/>
      <c r="I47" s="62"/>
      <c r="J47" s="117"/>
      <c r="K47" s="72"/>
      <c r="L47" s="117"/>
      <c r="M47" s="62"/>
      <c r="N47" s="117"/>
      <c r="O47" s="72"/>
      <c r="P47" s="117"/>
      <c r="Q47" s="62"/>
      <c r="R47" s="117"/>
      <c r="S47" s="72"/>
      <c r="T47" s="117"/>
      <c r="U47" s="62"/>
      <c r="V47" s="72"/>
      <c r="W47" s="72"/>
      <c r="X47" s="72"/>
      <c r="Y47" s="62"/>
      <c r="Z47" s="72"/>
      <c r="AA47" s="72"/>
      <c r="AB47" s="72"/>
      <c r="AC47" s="62"/>
      <c r="AD47" s="72"/>
      <c r="AE47" s="72"/>
      <c r="AF47" s="72"/>
      <c r="AG47" s="62"/>
      <c r="AH47" s="72"/>
      <c r="AI47" s="72"/>
      <c r="AJ47" s="72"/>
      <c r="AK47" s="62"/>
      <c r="AL47" s="72"/>
      <c r="AM47" s="72"/>
      <c r="AN47" s="72"/>
      <c r="AO47" s="62"/>
      <c r="AP47" s="72"/>
      <c r="AQ47" s="13"/>
      <c r="AR47" s="72"/>
      <c r="AS47" s="62"/>
      <c r="AT47" s="72"/>
      <c r="AU47" s="13"/>
      <c r="AV47" s="72"/>
      <c r="AW47" s="62"/>
      <c r="AX47" s="13"/>
      <c r="AY47" s="16"/>
      <c r="AZ47" s="16"/>
      <c r="BA47" s="17"/>
      <c r="BB47" s="16"/>
      <c r="BC47" s="16"/>
      <c r="BD47" s="16"/>
      <c r="BE47" s="17"/>
      <c r="BF47" s="16"/>
      <c r="BG47" s="63"/>
      <c r="BH47" s="16"/>
      <c r="BI47" s="17"/>
      <c r="BJ47" s="16"/>
      <c r="BK47" s="63"/>
      <c r="BL47" s="16"/>
      <c r="BM47" s="17"/>
      <c r="BN47" s="16"/>
      <c r="BO47" s="16"/>
      <c r="BP47" s="17"/>
      <c r="BQ47" s="62"/>
      <c r="BR47" s="18"/>
      <c r="BS47" s="118"/>
      <c r="BT47" s="18"/>
      <c r="BU47" s="118"/>
      <c r="BV47" s="18"/>
      <c r="BW47" s="118"/>
      <c r="BX47" s="18"/>
      <c r="BY47" s="118"/>
      <c r="BZ47" s="15"/>
      <c r="CA47" s="62"/>
      <c r="CB47" s="15"/>
      <c r="CC47" s="15"/>
      <c r="CD47" s="15"/>
      <c r="CE47" s="17"/>
      <c r="CF47" s="17"/>
      <c r="CG47" s="17"/>
    </row>
    <row r="48" spans="1:86" x14ac:dyDescent="0.2">
      <c r="A48" s="20" t="s">
        <v>16</v>
      </c>
      <c r="B48" s="117"/>
      <c r="C48" s="20"/>
      <c r="D48" s="117"/>
      <c r="E48" s="21"/>
      <c r="F48" s="117"/>
      <c r="G48" s="20"/>
      <c r="H48" s="117"/>
      <c r="I48" s="21"/>
      <c r="J48" s="117"/>
      <c r="K48" s="20"/>
      <c r="L48" s="117"/>
      <c r="M48" s="21"/>
      <c r="N48" s="117"/>
      <c r="O48" s="20"/>
      <c r="P48" s="83"/>
      <c r="Q48" s="21"/>
      <c r="R48" s="83"/>
      <c r="S48" s="20"/>
      <c r="T48" s="83"/>
      <c r="U48" s="21"/>
      <c r="V48" s="20"/>
      <c r="W48" s="20"/>
      <c r="X48" s="20"/>
      <c r="Y48" s="21"/>
      <c r="Z48" s="20"/>
      <c r="AA48" s="20"/>
      <c r="AB48" s="20"/>
      <c r="AC48" s="21"/>
      <c r="AD48" s="20"/>
      <c r="AE48" s="20"/>
      <c r="AF48" s="20"/>
      <c r="AG48" s="21"/>
      <c r="AH48" s="20"/>
      <c r="AI48" s="20"/>
      <c r="AJ48" s="20"/>
      <c r="AK48" s="21"/>
      <c r="AL48" s="20"/>
      <c r="AM48" s="20"/>
      <c r="AN48" s="20"/>
      <c r="AO48" s="21"/>
      <c r="AP48" s="20"/>
      <c r="AQ48" s="13"/>
      <c r="AR48" s="20"/>
      <c r="AS48" s="21"/>
      <c r="AT48" s="20"/>
      <c r="AU48" s="111"/>
      <c r="AV48" s="111"/>
      <c r="AW48" s="21"/>
      <c r="AX48" s="20"/>
      <c r="AY48" s="111"/>
      <c r="AZ48" s="111"/>
      <c r="BA48" s="110"/>
      <c r="BB48" s="119"/>
      <c r="BC48" s="119"/>
      <c r="BD48" s="119"/>
      <c r="BE48" s="120"/>
      <c r="BF48" s="119"/>
      <c r="BG48" s="121"/>
      <c r="BH48" s="119"/>
      <c r="BI48" s="120"/>
      <c r="BJ48" s="119"/>
      <c r="BK48" s="121"/>
      <c r="BL48" s="119"/>
      <c r="BM48" s="120"/>
      <c r="BN48" s="119"/>
      <c r="BO48" s="119"/>
      <c r="BP48" s="120"/>
      <c r="BQ48" s="21"/>
      <c r="BR48" s="18"/>
      <c r="BS48" s="22"/>
      <c r="BT48" s="18"/>
      <c r="BU48" s="22"/>
      <c r="BV48" s="18"/>
      <c r="BW48" s="22"/>
      <c r="BX48" s="18"/>
      <c r="BY48" s="22"/>
      <c r="BZ48" s="15"/>
      <c r="CA48" s="21"/>
      <c r="CB48" s="15"/>
      <c r="CC48" s="15"/>
      <c r="CD48" s="15"/>
      <c r="CE48" s="17"/>
      <c r="CF48" s="17"/>
      <c r="CG48" s="17"/>
    </row>
    <row r="49" spans="1:85" x14ac:dyDescent="0.2">
      <c r="A49" s="72" t="s">
        <v>17</v>
      </c>
      <c r="B49" s="26">
        <f>137803+99554+108129</f>
        <v>345486</v>
      </c>
      <c r="C49" s="64">
        <f>106108+113215+130997</f>
        <v>350320</v>
      </c>
      <c r="D49" s="26">
        <f>138795+182353+211382</f>
        <v>532530</v>
      </c>
      <c r="E49" s="28">
        <f>203386+189333+188562</f>
        <v>581281</v>
      </c>
      <c r="F49" s="26">
        <v>1033000</v>
      </c>
      <c r="G49" s="64">
        <v>564000</v>
      </c>
      <c r="H49" s="26">
        <v>508000</v>
      </c>
      <c r="I49" s="28">
        <v>1028000</v>
      </c>
      <c r="J49" s="26">
        <v>1232000</v>
      </c>
      <c r="K49" s="64">
        <v>1201000</v>
      </c>
      <c r="L49" s="26">
        <v>1548000</v>
      </c>
      <c r="M49" s="28">
        <v>1660000</v>
      </c>
      <c r="N49" s="64">
        <v>2188000</v>
      </c>
      <c r="O49" s="64">
        <v>2186000</v>
      </c>
      <c r="P49" s="64">
        <v>1604000</v>
      </c>
      <c r="Q49" s="28">
        <v>2025000</v>
      </c>
      <c r="R49" s="64">
        <v>2571000</v>
      </c>
      <c r="S49" s="64">
        <v>2036000</v>
      </c>
      <c r="T49" s="26">
        <v>2291000</v>
      </c>
      <c r="U49" s="28">
        <v>2504000</v>
      </c>
      <c r="V49" s="26">
        <v>2890000</v>
      </c>
      <c r="W49" s="64">
        <v>2386000</v>
      </c>
      <c r="X49" s="26">
        <v>2684000</v>
      </c>
      <c r="Y49" s="28">
        <v>3806000</v>
      </c>
      <c r="Z49" s="26">
        <v>3566000</v>
      </c>
      <c r="AA49" s="64">
        <v>4100000</v>
      </c>
      <c r="AB49" s="26">
        <v>4151000</v>
      </c>
      <c r="AC49" s="28">
        <v>4121000</v>
      </c>
      <c r="AD49" s="26">
        <v>4348100</v>
      </c>
      <c r="AE49" s="64">
        <v>4298600</v>
      </c>
      <c r="AF49" s="26">
        <v>3672600</v>
      </c>
      <c r="AG49" s="28">
        <v>3844700</v>
      </c>
      <c r="AH49" s="26">
        <v>4175300</v>
      </c>
      <c r="AI49" s="26">
        <v>3100100</v>
      </c>
      <c r="AJ49" s="26">
        <v>4185300</v>
      </c>
      <c r="AK49" s="28">
        <v>3850800</v>
      </c>
      <c r="AL49" s="26">
        <v>3972500</v>
      </c>
      <c r="AM49" s="26">
        <v>3055300</v>
      </c>
      <c r="AN49" s="26">
        <v>2840800</v>
      </c>
      <c r="AO49" s="28">
        <v>2870500</v>
      </c>
      <c r="AP49" s="26">
        <v>3531200</v>
      </c>
      <c r="AQ49" s="26">
        <v>3074600</v>
      </c>
      <c r="AR49" s="26">
        <v>3283100</v>
      </c>
      <c r="AS49" s="28">
        <v>3676800</v>
      </c>
      <c r="AT49" s="26">
        <v>4133500</v>
      </c>
      <c r="AU49" s="26">
        <v>3217500</v>
      </c>
      <c r="AV49" s="26">
        <v>3229700</v>
      </c>
      <c r="AW49" s="28">
        <v>4061800</v>
      </c>
      <c r="AX49" s="26">
        <v>4907400</v>
      </c>
      <c r="AY49" s="26">
        <v>4391500</v>
      </c>
      <c r="AZ49" s="26">
        <v>4798800</v>
      </c>
      <c r="BA49" s="31">
        <v>5734100</v>
      </c>
      <c r="BB49" s="26">
        <v>5893800</v>
      </c>
      <c r="BC49" s="26">
        <f>11297800-5893800</f>
        <v>5404000</v>
      </c>
      <c r="BD49" s="26">
        <v>5425800</v>
      </c>
      <c r="BE49" s="31">
        <v>6207900</v>
      </c>
      <c r="BF49" s="26">
        <v>6860800</v>
      </c>
      <c r="BG49" s="26">
        <v>6026000</v>
      </c>
      <c r="BH49" s="26">
        <v>6350300</v>
      </c>
      <c r="BI49" s="31">
        <v>6944200</v>
      </c>
      <c r="BJ49" s="26">
        <v>6745200</v>
      </c>
      <c r="BK49" s="26">
        <v>5976200</v>
      </c>
      <c r="BL49" s="26">
        <v>6413900</v>
      </c>
      <c r="BM49" s="31">
        <v>6984500</v>
      </c>
      <c r="BN49" s="26">
        <v>6935400</v>
      </c>
      <c r="BO49" s="26">
        <v>6582800</v>
      </c>
      <c r="BP49" s="31">
        <v>7316300</v>
      </c>
      <c r="BQ49" s="31"/>
      <c r="BR49" s="82">
        <f>SUM(B49:E49)</f>
        <v>1809617</v>
      </c>
      <c r="BS49" s="82">
        <f>SUM(F49:I49)</f>
        <v>3133000</v>
      </c>
      <c r="BT49" s="122">
        <f>SUM(J49:M49)</f>
        <v>5641000</v>
      </c>
      <c r="BU49" s="82">
        <f>SUM(N49:Q49)</f>
        <v>8003000</v>
      </c>
      <c r="BV49" s="82">
        <f>SUM(R49:U49)</f>
        <v>9402000</v>
      </c>
      <c r="BW49" s="82">
        <f>SUM(V49:Y49)</f>
        <v>11766000</v>
      </c>
      <c r="BX49" s="82">
        <f>SUM(Z49:AC49)</f>
        <v>15938000</v>
      </c>
      <c r="BY49" s="123">
        <f>SUM(AD49:AG49)</f>
        <v>16164000</v>
      </c>
      <c r="BZ49" s="124">
        <f>SUM(AH49:AK49)</f>
        <v>15311500</v>
      </c>
      <c r="CA49" s="124">
        <f>SUM(AL49:AO49)</f>
        <v>12739100</v>
      </c>
      <c r="CB49" s="124">
        <f>SUM(AP49:AS49)</f>
        <v>13565700</v>
      </c>
      <c r="CC49" s="124">
        <f>SUM(AT49:AW49)</f>
        <v>14642500</v>
      </c>
      <c r="CD49" s="124">
        <f>SUM(AX49:BA49)</f>
        <v>19831800</v>
      </c>
      <c r="CE49" s="124">
        <f>SUM(BB49:BE49)</f>
        <v>22931500</v>
      </c>
      <c r="CF49" s="124">
        <f>SUM(BF49:BI49)</f>
        <v>26181300</v>
      </c>
      <c r="CG49" s="124">
        <f>SUM(BJ49:BM49)</f>
        <v>26119800</v>
      </c>
    </row>
    <row r="50" spans="1:85" x14ac:dyDescent="0.2">
      <c r="A50" s="72" t="s">
        <v>113</v>
      </c>
      <c r="B50" s="26"/>
      <c r="C50" s="64"/>
      <c r="D50" s="26"/>
      <c r="E50" s="28"/>
      <c r="F50" s="26"/>
      <c r="G50" s="64"/>
      <c r="H50" s="26"/>
      <c r="I50" s="28"/>
      <c r="J50" s="26"/>
      <c r="K50" s="64"/>
      <c r="L50" s="26"/>
      <c r="M50" s="28"/>
      <c r="N50" s="64"/>
      <c r="O50" s="64"/>
      <c r="P50" s="64"/>
      <c r="Q50" s="28"/>
      <c r="R50" s="64"/>
      <c r="S50" s="64"/>
      <c r="T50" s="26"/>
      <c r="U50" s="28"/>
      <c r="V50" s="26"/>
      <c r="W50" s="64"/>
      <c r="X50" s="26"/>
      <c r="Y50" s="28"/>
      <c r="Z50" s="26"/>
      <c r="AA50" s="64"/>
      <c r="AB50" s="26"/>
      <c r="AC50" s="28"/>
      <c r="AD50" s="26"/>
      <c r="AE50" s="64"/>
      <c r="AF50" s="26"/>
      <c r="AG50" s="28"/>
      <c r="AH50" s="26"/>
      <c r="AI50" s="26"/>
      <c r="AJ50" s="26"/>
      <c r="AK50" s="28"/>
      <c r="AL50" s="26"/>
      <c r="AM50" s="26"/>
      <c r="AN50" s="26"/>
      <c r="AO50" s="28"/>
      <c r="AP50" s="26"/>
      <c r="AQ50" s="26"/>
      <c r="AR50" s="26"/>
      <c r="AS50" s="28"/>
      <c r="AT50" s="26">
        <v>645500</v>
      </c>
      <c r="AU50" s="26">
        <v>520000</v>
      </c>
      <c r="AV50" s="26">
        <v>564200</v>
      </c>
      <c r="AW50" s="28">
        <v>699000</v>
      </c>
      <c r="AX50" s="26">
        <v>824700</v>
      </c>
      <c r="AY50" s="26">
        <v>789800</v>
      </c>
      <c r="AZ50" s="26">
        <v>892300</v>
      </c>
      <c r="BA50" s="31">
        <v>1083600</v>
      </c>
      <c r="BB50" s="26">
        <v>1022600</v>
      </c>
      <c r="BC50" s="26">
        <v>963700</v>
      </c>
      <c r="BD50" s="26">
        <v>1022600</v>
      </c>
      <c r="BE50" s="31">
        <v>1141500</v>
      </c>
      <c r="BF50" s="26">
        <v>1274900</v>
      </c>
      <c r="BG50" s="26">
        <v>1093300</v>
      </c>
      <c r="BH50" s="26">
        <v>1200800</v>
      </c>
      <c r="BI50" s="31">
        <v>1414900</v>
      </c>
      <c r="BJ50" s="26">
        <v>1347500</v>
      </c>
      <c r="BK50" s="26">
        <v>1119500</v>
      </c>
      <c r="BL50" s="26">
        <v>1353900</v>
      </c>
      <c r="BM50" s="31">
        <v>1393700</v>
      </c>
      <c r="BN50" s="26">
        <v>1410200</v>
      </c>
      <c r="BO50" s="26">
        <v>1306900</v>
      </c>
      <c r="BP50" s="31">
        <v>1406400</v>
      </c>
      <c r="BQ50" s="36"/>
      <c r="BR50" s="107"/>
      <c r="BS50" s="107"/>
      <c r="BT50" s="108"/>
      <c r="BU50" s="107"/>
      <c r="BV50" s="107"/>
      <c r="BW50" s="107"/>
      <c r="BX50" s="107"/>
      <c r="BY50" s="125"/>
      <c r="BZ50" s="126"/>
      <c r="CA50" s="126"/>
      <c r="CB50" s="124"/>
      <c r="CC50" s="124">
        <f>SUM(AT50:AW50)</f>
        <v>2428700</v>
      </c>
      <c r="CD50" s="124">
        <f>SUM(AX50:BA50)</f>
        <v>3590400</v>
      </c>
      <c r="CE50" s="124">
        <f>SUM(BB50:BE50)</f>
        <v>4150400</v>
      </c>
      <c r="CF50" s="124">
        <f>SUM(BF50:BI50)</f>
        <v>4983900</v>
      </c>
      <c r="CG50" s="124">
        <f>SUM(BJ50:BM50)</f>
        <v>5214600</v>
      </c>
    </row>
    <row r="51" spans="1:85" x14ac:dyDescent="0.2">
      <c r="A51" s="72" t="s">
        <v>119</v>
      </c>
      <c r="B51" s="26"/>
      <c r="C51" s="64"/>
      <c r="D51" s="26"/>
      <c r="E51" s="28"/>
      <c r="F51" s="26"/>
      <c r="G51" s="64"/>
      <c r="H51" s="26"/>
      <c r="I51" s="28"/>
      <c r="J51" s="26"/>
      <c r="K51" s="64"/>
      <c r="L51" s="26"/>
      <c r="M51" s="28"/>
      <c r="N51" s="64"/>
      <c r="O51" s="64"/>
      <c r="P51" s="64"/>
      <c r="Q51" s="28"/>
      <c r="R51" s="64"/>
      <c r="S51" s="64"/>
      <c r="T51" s="26"/>
      <c r="U51" s="28"/>
      <c r="V51" s="26"/>
      <c r="W51" s="64"/>
      <c r="X51" s="26"/>
      <c r="Y51" s="28"/>
      <c r="Z51" s="26"/>
      <c r="AA51" s="64"/>
      <c r="AB51" s="26"/>
      <c r="AC51" s="28"/>
      <c r="AD51" s="26"/>
      <c r="AE51" s="64"/>
      <c r="AF51" s="26"/>
      <c r="AG51" s="28"/>
      <c r="AH51" s="26">
        <v>216615</v>
      </c>
      <c r="AI51" s="26">
        <v>149452</v>
      </c>
      <c r="AJ51" s="26">
        <v>177169</v>
      </c>
      <c r="AK51" s="28">
        <v>153918</v>
      </c>
      <c r="AL51" s="26">
        <v>164700</v>
      </c>
      <c r="AM51" s="26">
        <v>120729</v>
      </c>
      <c r="AN51" s="26">
        <v>106526</v>
      </c>
      <c r="AO51" s="28">
        <v>106397</v>
      </c>
      <c r="AP51" s="26">
        <v>132736</v>
      </c>
      <c r="AQ51" s="26">
        <v>114824</v>
      </c>
      <c r="AR51" s="26">
        <v>123351</v>
      </c>
      <c r="AS51" s="28">
        <v>138908</v>
      </c>
      <c r="AT51" s="26">
        <v>163749</v>
      </c>
      <c r="AU51" s="26">
        <v>129621</v>
      </c>
      <c r="AV51" s="26">
        <v>120744</v>
      </c>
      <c r="AW51" s="28">
        <v>155384</v>
      </c>
      <c r="AX51" s="26">
        <v>199026</v>
      </c>
      <c r="AY51" s="26">
        <v>176932</v>
      </c>
      <c r="AZ51" s="26">
        <v>183802</v>
      </c>
      <c r="BA51" s="31">
        <v>211597</v>
      </c>
      <c r="BB51" s="26">
        <v>198305</v>
      </c>
      <c r="BC51" s="26">
        <v>184449</v>
      </c>
      <c r="BD51" s="26">
        <v>186333</v>
      </c>
      <c r="BE51" s="31">
        <v>195096</v>
      </c>
      <c r="BF51" s="26">
        <v>208962.745</v>
      </c>
      <c r="BG51" s="26">
        <v>177384</v>
      </c>
      <c r="BH51" s="26">
        <v>178435.95368729832</v>
      </c>
      <c r="BI51" s="31">
        <v>201270.12</v>
      </c>
      <c r="BJ51" s="26">
        <v>205505.77565900001</v>
      </c>
      <c r="BK51" s="26">
        <v>183943.26764514277</v>
      </c>
      <c r="BL51" s="26">
        <v>183001.127735496</v>
      </c>
      <c r="BM51" s="31">
        <v>202444.9612247732</v>
      </c>
      <c r="BN51" s="26">
        <v>199931.80231100001</v>
      </c>
      <c r="BO51" s="26">
        <v>185629.83219972061</v>
      </c>
      <c r="BP51" s="31">
        <v>192783.815863</v>
      </c>
      <c r="BQ51" s="36"/>
      <c r="BR51" s="107"/>
      <c r="BS51" s="107"/>
      <c r="BT51" s="108"/>
      <c r="BU51" s="107"/>
      <c r="BV51" s="107"/>
      <c r="BW51" s="107"/>
      <c r="BX51" s="107"/>
      <c r="BY51" s="123"/>
      <c r="BZ51" s="124">
        <f>SUM(AH51:AK51)</f>
        <v>697154</v>
      </c>
      <c r="CA51" s="124">
        <f>SUM(AL51:AO51)</f>
        <v>498352</v>
      </c>
      <c r="CB51" s="124">
        <f>SUM(AP51:AS51)</f>
        <v>509819</v>
      </c>
      <c r="CC51" s="124">
        <f>SUM(AT51:AW51)</f>
        <v>569498</v>
      </c>
      <c r="CD51" s="124">
        <f>SUM(AX51:BA51)</f>
        <v>771357</v>
      </c>
      <c r="CE51" s="124">
        <f>SUM(BB51:BE51)</f>
        <v>764183</v>
      </c>
      <c r="CF51" s="124">
        <f>SUM(BF51:BI51)</f>
        <v>766052.81868729834</v>
      </c>
      <c r="CG51" s="124">
        <f>SUM(BJ51:BM51)</f>
        <v>774895.13226441201</v>
      </c>
    </row>
    <row r="52" spans="1:85" x14ac:dyDescent="0.2">
      <c r="A52" s="72" t="s">
        <v>18</v>
      </c>
      <c r="B52" s="26">
        <v>62</v>
      </c>
      <c r="C52" s="72">
        <v>59</v>
      </c>
      <c r="D52" s="26">
        <v>66</v>
      </c>
      <c r="E52" s="62">
        <v>62</v>
      </c>
      <c r="F52" s="26">
        <v>64</v>
      </c>
      <c r="G52" s="72">
        <v>60</v>
      </c>
      <c r="H52" s="26">
        <v>66</v>
      </c>
      <c r="I52" s="62">
        <v>64</v>
      </c>
      <c r="J52" s="64">
        <v>62</v>
      </c>
      <c r="K52" s="72">
        <v>63</v>
      </c>
      <c r="L52" s="64">
        <v>66</v>
      </c>
      <c r="M52" s="62">
        <v>64</v>
      </c>
      <c r="N52" s="64">
        <v>65</v>
      </c>
      <c r="O52" s="72">
        <v>64</v>
      </c>
      <c r="P52" s="64">
        <v>65</v>
      </c>
      <c r="Q52" s="62">
        <v>64</v>
      </c>
      <c r="R52" s="64">
        <v>64</v>
      </c>
      <c r="S52" s="72">
        <v>62</v>
      </c>
      <c r="T52" s="26">
        <v>65</v>
      </c>
      <c r="U52" s="62">
        <v>65</v>
      </c>
      <c r="V52" s="72">
        <v>64</v>
      </c>
      <c r="W52" s="72">
        <v>65</v>
      </c>
      <c r="X52" s="72">
        <v>66</v>
      </c>
      <c r="Y52" s="62">
        <v>62</v>
      </c>
      <c r="Z52" s="72">
        <v>63</v>
      </c>
      <c r="AA52" s="72">
        <v>64</v>
      </c>
      <c r="AB52" s="72">
        <v>66</v>
      </c>
      <c r="AC52" s="62">
        <v>65</v>
      </c>
      <c r="AD52" s="72">
        <v>63</v>
      </c>
      <c r="AE52" s="72">
        <v>62</v>
      </c>
      <c r="AF52" s="72">
        <v>66</v>
      </c>
      <c r="AG52" s="62">
        <v>64</v>
      </c>
      <c r="AH52" s="72">
        <v>63</v>
      </c>
      <c r="AI52" s="72">
        <v>59</v>
      </c>
      <c r="AJ52" s="72">
        <v>66</v>
      </c>
      <c r="AK52" s="62">
        <v>64</v>
      </c>
      <c r="AL52" s="72">
        <v>64</v>
      </c>
      <c r="AM52" s="72">
        <v>59</v>
      </c>
      <c r="AN52" s="72">
        <v>65</v>
      </c>
      <c r="AO52" s="62">
        <v>61</v>
      </c>
      <c r="AP52" s="72">
        <v>63.5</v>
      </c>
      <c r="AQ52" s="13">
        <v>59</v>
      </c>
      <c r="AR52" s="72">
        <v>66</v>
      </c>
      <c r="AS52" s="62">
        <v>62</v>
      </c>
      <c r="AT52" s="72">
        <v>62</v>
      </c>
      <c r="AU52" s="13">
        <v>58</v>
      </c>
      <c r="AV52" s="72">
        <v>66</v>
      </c>
      <c r="AW52" s="62">
        <v>61</v>
      </c>
      <c r="AX52" s="13">
        <v>62</v>
      </c>
      <c r="AY52" s="13">
        <v>58</v>
      </c>
      <c r="AZ52" s="13">
        <v>66</v>
      </c>
      <c r="BA52" s="15">
        <v>62</v>
      </c>
      <c r="BB52" s="13">
        <v>60</v>
      </c>
      <c r="BC52" s="127">
        <v>62</v>
      </c>
      <c r="BD52" s="127">
        <v>66</v>
      </c>
      <c r="BE52" s="32">
        <v>63</v>
      </c>
      <c r="BF52" s="13">
        <v>64</v>
      </c>
      <c r="BG52" s="13">
        <v>58</v>
      </c>
      <c r="BH52" s="13">
        <v>64</v>
      </c>
      <c r="BI52" s="32">
        <v>63</v>
      </c>
      <c r="BJ52" s="13">
        <v>62</v>
      </c>
      <c r="BK52" s="13">
        <v>59</v>
      </c>
      <c r="BL52" s="13">
        <v>65</v>
      </c>
      <c r="BM52" s="32">
        <v>61.5</v>
      </c>
      <c r="BN52" s="13">
        <v>63</v>
      </c>
      <c r="BO52" s="13">
        <v>56.5</v>
      </c>
      <c r="BP52" s="32">
        <v>66</v>
      </c>
      <c r="BQ52" s="128"/>
      <c r="BR52" s="33">
        <f>SUM(B52:E52)</f>
        <v>249</v>
      </c>
      <c r="BS52" s="129">
        <f>SUM(F52:I52)</f>
        <v>254</v>
      </c>
      <c r="BT52" s="33">
        <f>SUM(J52:M52)</f>
        <v>255</v>
      </c>
      <c r="BU52" s="129">
        <f>SUM(N52:Q52)</f>
        <v>258</v>
      </c>
      <c r="BV52" s="33">
        <f>SUM(R52:U52)</f>
        <v>256</v>
      </c>
      <c r="BW52" s="129">
        <f>SUM(V52:Y52)</f>
        <v>257</v>
      </c>
      <c r="BX52" s="33">
        <f>SUM(Z52:AC52)</f>
        <v>258</v>
      </c>
      <c r="BY52" s="129">
        <f>SUM(AD52:AG52)</f>
        <v>255</v>
      </c>
      <c r="BZ52" s="32">
        <f>SUM(AH52:AK52)</f>
        <v>252</v>
      </c>
      <c r="CA52" s="128">
        <f>SUM(AL52:AO52)</f>
        <v>249</v>
      </c>
      <c r="CB52" s="32">
        <f>SUM(AP52:AS52)</f>
        <v>250.5</v>
      </c>
      <c r="CC52" s="32">
        <f>SUM(AT52:AW52)</f>
        <v>247</v>
      </c>
      <c r="CD52" s="32">
        <f>SUM(AX52:BA52)</f>
        <v>248</v>
      </c>
      <c r="CE52" s="32">
        <f>SUM(BB52:BE52)</f>
        <v>251</v>
      </c>
      <c r="CF52" s="32">
        <f>SUM(BF52:BI52)</f>
        <v>249</v>
      </c>
      <c r="CG52" s="32">
        <f>SUM(BJ52:BM52)</f>
        <v>247.5</v>
      </c>
    </row>
    <row r="53" spans="1:85" x14ac:dyDescent="0.2">
      <c r="A53" s="72" t="s">
        <v>126</v>
      </c>
      <c r="B53" s="83">
        <f t="shared" ref="B53:BN53" si="24">+B6/B52</f>
        <v>0.53548387096774197</v>
      </c>
      <c r="C53" s="83">
        <f t="shared" si="24"/>
        <v>0.54406779661016946</v>
      </c>
      <c r="D53" s="83">
        <f t="shared" si="24"/>
        <v>0.73030303030303034</v>
      </c>
      <c r="E53" s="30">
        <f t="shared" si="24"/>
        <v>0.76737096774193525</v>
      </c>
      <c r="F53" s="83">
        <f t="shared" si="24"/>
        <v>1.253125</v>
      </c>
      <c r="G53" s="83">
        <f t="shared" si="24"/>
        <v>0.79500000000000004</v>
      </c>
      <c r="H53" s="83">
        <f t="shared" si="24"/>
        <v>0.69090909090909092</v>
      </c>
      <c r="I53" s="30">
        <f t="shared" si="24"/>
        <v>1.3596874999999995</v>
      </c>
      <c r="J53" s="83">
        <f t="shared" si="24"/>
        <v>1.6516129032258065</v>
      </c>
      <c r="K53" s="83">
        <f t="shared" si="24"/>
        <v>1.5428571428571429</v>
      </c>
      <c r="L53" s="83">
        <f t="shared" si="24"/>
        <v>2.0378787878787881</v>
      </c>
      <c r="M53" s="30">
        <f t="shared" si="24"/>
        <v>2.1738437500000001</v>
      </c>
      <c r="N53" s="83">
        <f t="shared" si="24"/>
        <v>2.9153846153846152</v>
      </c>
      <c r="O53" s="83">
        <f t="shared" si="24"/>
        <v>3.0296875000000001</v>
      </c>
      <c r="P53" s="83">
        <f t="shared" si="24"/>
        <v>2.1338461538461537</v>
      </c>
      <c r="Q53" s="30">
        <f t="shared" si="24"/>
        <v>2.6421874999999999</v>
      </c>
      <c r="R53" s="83">
        <f t="shared" si="24"/>
        <v>3.2265625</v>
      </c>
      <c r="S53" s="83">
        <f t="shared" si="24"/>
        <v>2.7016129032258065</v>
      </c>
      <c r="T53" s="83">
        <f t="shared" si="24"/>
        <v>2.7600000000000002</v>
      </c>
      <c r="U53" s="30">
        <f t="shared" si="24"/>
        <v>2.9430769230769234</v>
      </c>
      <c r="V53" s="83">
        <f t="shared" si="24"/>
        <v>2.8640625000000002</v>
      </c>
      <c r="W53" s="83">
        <f t="shared" si="24"/>
        <v>2.483076923076923</v>
      </c>
      <c r="X53" s="83">
        <f t="shared" si="24"/>
        <v>2.2363636363636363</v>
      </c>
      <c r="Y53" s="30">
        <f t="shared" si="24"/>
        <v>2.6903225806451614</v>
      </c>
      <c r="Z53" s="83">
        <f t="shared" si="24"/>
        <v>2.6015873015873017</v>
      </c>
      <c r="AA53" s="83">
        <f t="shared" si="24"/>
        <v>3.0484374999999999</v>
      </c>
      <c r="AB53" s="83">
        <f t="shared" si="24"/>
        <v>3.5363636363636366</v>
      </c>
      <c r="AC53" s="30">
        <f t="shared" si="24"/>
        <v>3.5692307692307694</v>
      </c>
      <c r="AD53" s="83">
        <f t="shared" si="24"/>
        <v>3.6873015873015875</v>
      </c>
      <c r="AE53" s="83">
        <f t="shared" si="24"/>
        <v>3.7483870967741937</v>
      </c>
      <c r="AF53" s="83">
        <f t="shared" si="24"/>
        <v>2.643939393939394</v>
      </c>
      <c r="AG53" s="30">
        <f t="shared" si="24"/>
        <v>2.8781249999999998</v>
      </c>
      <c r="AH53" s="83">
        <f t="shared" si="24"/>
        <v>3.0857142857142859</v>
      </c>
      <c r="AI53" s="83">
        <f t="shared" si="24"/>
        <v>2.4593220338983048</v>
      </c>
      <c r="AJ53" s="83">
        <f t="shared" si="24"/>
        <v>2.7909090909090906</v>
      </c>
      <c r="AK53" s="30">
        <f t="shared" si="24"/>
        <v>2.4046875000000001</v>
      </c>
      <c r="AL53" s="83">
        <f t="shared" si="24"/>
        <v>2.4406249999999998</v>
      </c>
      <c r="AM53" s="83">
        <f t="shared" si="24"/>
        <v>2.159322033898305</v>
      </c>
      <c r="AN53" s="83">
        <f t="shared" si="24"/>
        <v>1.8446153846153848</v>
      </c>
      <c r="AO53" s="30">
        <f t="shared" si="24"/>
        <v>1.9852459016393442</v>
      </c>
      <c r="AP53" s="83">
        <f t="shared" si="24"/>
        <v>2.3606299212598425</v>
      </c>
      <c r="AQ53" s="83">
        <f t="shared" si="24"/>
        <v>2.3271186440677969</v>
      </c>
      <c r="AR53" s="83">
        <f t="shared" si="24"/>
        <v>2.2443333333333335</v>
      </c>
      <c r="AS53" s="30">
        <f t="shared" si="24"/>
        <v>2.6193548387096777</v>
      </c>
      <c r="AT53" s="83">
        <f t="shared" si="24"/>
        <v>2.9256774193548387</v>
      </c>
      <c r="AU53" s="83">
        <f t="shared" si="24"/>
        <v>2.6998620689655173</v>
      </c>
      <c r="AV53" s="83">
        <f t="shared" si="24"/>
        <v>2.4257575757575758</v>
      </c>
      <c r="AW53" s="30">
        <f t="shared" si="24"/>
        <v>3.1836065573770491</v>
      </c>
      <c r="AX53" s="83">
        <f t="shared" si="24"/>
        <v>3.8441290322580648</v>
      </c>
      <c r="AY53" s="75">
        <f t="shared" si="24"/>
        <v>3.7437586206896554</v>
      </c>
      <c r="AZ53" s="75">
        <f t="shared" si="24"/>
        <v>3.1771060606060604</v>
      </c>
      <c r="BA53" s="36">
        <f t="shared" si="24"/>
        <v>3.6562258064516131</v>
      </c>
      <c r="BB53" s="75">
        <f t="shared" si="24"/>
        <v>3.6208</v>
      </c>
      <c r="BC53" s="75">
        <f t="shared" si="24"/>
        <v>3.1513225806451612</v>
      </c>
      <c r="BD53" s="75">
        <f t="shared" si="24"/>
        <v>3.0145</v>
      </c>
      <c r="BE53" s="36">
        <f t="shared" si="24"/>
        <v>3.5297301587301586</v>
      </c>
      <c r="BF53" s="75">
        <f t="shared" si="24"/>
        <v>3.6720000000000002</v>
      </c>
      <c r="BG53" s="75">
        <f t="shared" si="24"/>
        <v>3.5901379310344828</v>
      </c>
      <c r="BH53" s="75">
        <f t="shared" si="24"/>
        <v>3.3757187499999999</v>
      </c>
      <c r="BI53" s="36">
        <f t="shared" si="24"/>
        <v>3.9020634920634922</v>
      </c>
      <c r="BJ53" s="75">
        <f t="shared" si="24"/>
        <v>4.0032258064516126</v>
      </c>
      <c r="BK53" s="75">
        <f t="shared" si="24"/>
        <v>3.8585593220338983</v>
      </c>
      <c r="BL53" s="75">
        <f t="shared" si="24"/>
        <v>3.7361230769230773</v>
      </c>
      <c r="BM53" s="36">
        <f t="shared" si="24"/>
        <v>4.3120650406504062</v>
      </c>
      <c r="BN53" s="75">
        <f t="shared" si="24"/>
        <v>4.0149682539682541</v>
      </c>
      <c r="BO53" s="75">
        <v>4.5347610619469023</v>
      </c>
      <c r="BP53" s="36">
        <f t="shared" ref="BP53" si="25">+BP6/BP52</f>
        <v>4.0350757575757576</v>
      </c>
      <c r="BQ53" s="30"/>
      <c r="BR53" s="108">
        <f t="shared" ref="BR53:CC53" si="26">+BR6/BR52</f>
        <v>0.64689558232931721</v>
      </c>
      <c r="BS53" s="108">
        <f t="shared" si="26"/>
        <v>1.0256692913385825</v>
      </c>
      <c r="BT53" s="108">
        <f t="shared" si="26"/>
        <v>1.8557882352941177</v>
      </c>
      <c r="BU53" s="108">
        <f t="shared" si="26"/>
        <v>2.67906976744186</v>
      </c>
      <c r="BV53" s="108">
        <f t="shared" si="26"/>
        <v>2.9089843750000002</v>
      </c>
      <c r="BW53" s="108">
        <f t="shared" si="26"/>
        <v>2.5645914396887166</v>
      </c>
      <c r="BX53" s="108">
        <f t="shared" si="26"/>
        <v>3.1953488372093024</v>
      </c>
      <c r="BY53" s="108">
        <f t="shared" si="26"/>
        <v>3.2290196078431377</v>
      </c>
      <c r="BZ53" s="30">
        <f t="shared" si="26"/>
        <v>2.6888888888888891</v>
      </c>
      <c r="CA53" s="30">
        <f t="shared" si="26"/>
        <v>2.1068273092369481</v>
      </c>
      <c r="CB53" s="30">
        <f t="shared" si="26"/>
        <v>2.3861317365269463</v>
      </c>
      <c r="CC53" s="30">
        <f t="shared" si="26"/>
        <v>2.8027692307692313</v>
      </c>
      <c r="CD53" s="30">
        <f>+CD6/CD52</f>
        <v>3.5961653225806454</v>
      </c>
      <c r="CE53" s="36">
        <f>+CE6/CE52</f>
        <v>3.3225498007968128</v>
      </c>
      <c r="CF53" s="36">
        <f>+CF6/CF52</f>
        <v>3.6349879518072288</v>
      </c>
      <c r="CG53" s="36">
        <f>+CG6/CG52</f>
        <v>3.9753333333333334</v>
      </c>
    </row>
    <row r="54" spans="1:85" x14ac:dyDescent="0.2">
      <c r="A54" s="72" t="s">
        <v>123</v>
      </c>
      <c r="B54" s="83"/>
      <c r="C54" s="83"/>
      <c r="D54" s="83"/>
      <c r="E54" s="30"/>
      <c r="F54" s="83"/>
      <c r="G54" s="83"/>
      <c r="H54" s="83"/>
      <c r="I54" s="30"/>
      <c r="J54" s="83"/>
      <c r="K54" s="83"/>
      <c r="L54" s="83"/>
      <c r="M54" s="30"/>
      <c r="N54" s="83"/>
      <c r="O54" s="83"/>
      <c r="P54" s="83"/>
      <c r="Q54" s="30"/>
      <c r="R54" s="83"/>
      <c r="S54" s="83"/>
      <c r="T54" s="83"/>
      <c r="U54" s="30"/>
      <c r="V54" s="83"/>
      <c r="W54" s="83"/>
      <c r="X54" s="83"/>
      <c r="Y54" s="30"/>
      <c r="Z54" s="83"/>
      <c r="AA54" s="83"/>
      <c r="AB54" s="83"/>
      <c r="AC54" s="30"/>
      <c r="AD54" s="83"/>
      <c r="AE54" s="83"/>
      <c r="AF54" s="83"/>
      <c r="AG54" s="30"/>
      <c r="AH54" s="64">
        <f t="shared" ref="AH54:BH54" si="27">+AH51/AH52</f>
        <v>3438.3333333333335</v>
      </c>
      <c r="AI54" s="64">
        <f t="shared" si="27"/>
        <v>2533.0847457627119</v>
      </c>
      <c r="AJ54" s="64">
        <f t="shared" si="27"/>
        <v>2684.378787878788</v>
      </c>
      <c r="AK54" s="28">
        <f t="shared" si="27"/>
        <v>2404.96875</v>
      </c>
      <c r="AL54" s="64">
        <f t="shared" si="27"/>
        <v>2573.4375</v>
      </c>
      <c r="AM54" s="64">
        <f t="shared" si="27"/>
        <v>2046.2542372881355</v>
      </c>
      <c r="AN54" s="64">
        <f t="shared" si="27"/>
        <v>1638.8615384615384</v>
      </c>
      <c r="AO54" s="28">
        <f t="shared" si="27"/>
        <v>1744.2131147540983</v>
      </c>
      <c r="AP54" s="64">
        <f t="shared" si="27"/>
        <v>2090.3307086614172</v>
      </c>
      <c r="AQ54" s="64">
        <f t="shared" si="27"/>
        <v>1946.1694915254238</v>
      </c>
      <c r="AR54" s="64">
        <f t="shared" si="27"/>
        <v>1868.9545454545455</v>
      </c>
      <c r="AS54" s="28">
        <f t="shared" si="27"/>
        <v>2240.4516129032259</v>
      </c>
      <c r="AT54" s="64">
        <f t="shared" si="27"/>
        <v>2641.1129032258063</v>
      </c>
      <c r="AU54" s="64">
        <f t="shared" si="27"/>
        <v>2234.844827586207</v>
      </c>
      <c r="AV54" s="64">
        <f t="shared" si="27"/>
        <v>1829.4545454545455</v>
      </c>
      <c r="AW54" s="28">
        <f t="shared" si="27"/>
        <v>2547.2786885245901</v>
      </c>
      <c r="AX54" s="64">
        <f t="shared" si="27"/>
        <v>3210.0967741935483</v>
      </c>
      <c r="AY54" s="26">
        <f t="shared" si="27"/>
        <v>3050.5517241379312</v>
      </c>
      <c r="AZ54" s="26">
        <f t="shared" si="27"/>
        <v>2784.878787878788</v>
      </c>
      <c r="BA54" s="31">
        <f t="shared" si="27"/>
        <v>3412.8548387096776</v>
      </c>
      <c r="BB54" s="26">
        <f t="shared" si="27"/>
        <v>3305.0833333333335</v>
      </c>
      <c r="BC54" s="26">
        <f t="shared" si="27"/>
        <v>2974.983870967742</v>
      </c>
      <c r="BD54" s="26">
        <f t="shared" si="27"/>
        <v>2823.2272727272725</v>
      </c>
      <c r="BE54" s="31">
        <f t="shared" si="27"/>
        <v>3096.7619047619046</v>
      </c>
      <c r="BF54" s="26">
        <f t="shared" si="27"/>
        <v>3265.0428906249999</v>
      </c>
      <c r="BG54" s="26">
        <f t="shared" si="27"/>
        <v>3058.344827586207</v>
      </c>
      <c r="BH54" s="26">
        <f t="shared" si="27"/>
        <v>2788.0617763640362</v>
      </c>
      <c r="BI54" s="31">
        <f t="shared" ref="BI54:BN54" si="28">+BI51/BI52</f>
        <v>3194.7638095238094</v>
      </c>
      <c r="BJ54" s="26">
        <f t="shared" si="28"/>
        <v>3314.6092848225808</v>
      </c>
      <c r="BK54" s="26">
        <f t="shared" si="28"/>
        <v>3117.6825024600471</v>
      </c>
      <c r="BL54" s="26">
        <f t="shared" si="28"/>
        <v>2815.4019651614772</v>
      </c>
      <c r="BM54" s="31">
        <f t="shared" si="28"/>
        <v>3291.7879873946863</v>
      </c>
      <c r="BN54" s="26">
        <f t="shared" si="28"/>
        <v>3173.5206716031748</v>
      </c>
      <c r="BO54" s="26">
        <v>3285.4837557472674</v>
      </c>
      <c r="BP54" s="31">
        <f t="shared" ref="BP54" si="29">+BP51/BP52</f>
        <v>2920.9669070151513</v>
      </c>
      <c r="BQ54" s="30"/>
      <c r="BR54" s="108"/>
      <c r="BS54" s="108"/>
      <c r="BT54" s="108"/>
      <c r="BU54" s="108"/>
      <c r="BV54" s="108"/>
      <c r="BW54" s="108"/>
      <c r="BX54" s="108"/>
      <c r="BY54" s="122"/>
      <c r="BZ54" s="28">
        <f t="shared" ref="BZ54:CE54" si="30">+BZ51/BZ52</f>
        <v>2766.4841269841268</v>
      </c>
      <c r="CA54" s="28">
        <f t="shared" si="30"/>
        <v>2001.4136546184739</v>
      </c>
      <c r="CB54" s="28">
        <f t="shared" si="30"/>
        <v>2035.2055888223554</v>
      </c>
      <c r="CC54" s="28">
        <f t="shared" si="30"/>
        <v>2305.65991902834</v>
      </c>
      <c r="CD54" s="28">
        <f t="shared" si="30"/>
        <v>3110.3104838709678</v>
      </c>
      <c r="CE54" s="31">
        <f t="shared" si="30"/>
        <v>3044.5537848605577</v>
      </c>
      <c r="CF54" s="31">
        <f>+CF51/CF52</f>
        <v>3076.5173441256961</v>
      </c>
      <c r="CG54" s="31">
        <f>+CG51/CG52</f>
        <v>3130.8894232905536</v>
      </c>
    </row>
    <row r="55" spans="1:85" x14ac:dyDescent="0.2">
      <c r="A55" s="72"/>
      <c r="B55" s="64"/>
      <c r="C55" s="72"/>
      <c r="D55" s="64"/>
      <c r="E55" s="62"/>
      <c r="F55" s="64"/>
      <c r="G55" s="72"/>
      <c r="H55" s="64"/>
      <c r="I55" s="62"/>
      <c r="J55" s="64"/>
      <c r="K55" s="72"/>
      <c r="L55" s="64"/>
      <c r="M55" s="62"/>
      <c r="N55" s="64"/>
      <c r="O55" s="72"/>
      <c r="P55" s="64"/>
      <c r="Q55" s="62"/>
      <c r="R55" s="64"/>
      <c r="S55" s="72"/>
      <c r="T55" s="64"/>
      <c r="U55" s="62"/>
      <c r="V55" s="72"/>
      <c r="W55" s="72"/>
      <c r="X55" s="72"/>
      <c r="Y55" s="62"/>
      <c r="Z55" s="72"/>
      <c r="AA55" s="72"/>
      <c r="AB55" s="72"/>
      <c r="AC55" s="62"/>
      <c r="AD55" s="72"/>
      <c r="AE55" s="72"/>
      <c r="AF55" s="72"/>
      <c r="AG55" s="62"/>
      <c r="AH55" s="72"/>
      <c r="AI55" s="72"/>
      <c r="AJ55" s="72"/>
      <c r="AK55" s="62"/>
      <c r="AL55" s="72"/>
      <c r="AM55" s="72"/>
      <c r="AN55" s="72"/>
      <c r="AO55" s="62"/>
      <c r="AP55" s="72"/>
      <c r="AQ55" s="13"/>
      <c r="AR55" s="72"/>
      <c r="AS55" s="62"/>
      <c r="AT55" s="72"/>
      <c r="AU55" s="13"/>
      <c r="AV55" s="72"/>
      <c r="AW55" s="62"/>
      <c r="AX55" s="13"/>
      <c r="AY55" s="16"/>
      <c r="AZ55" s="16"/>
      <c r="BA55" s="17"/>
      <c r="BB55" s="16"/>
      <c r="BC55" s="16"/>
      <c r="BD55" s="16"/>
      <c r="BE55" s="17"/>
      <c r="BF55" s="16"/>
      <c r="BG55" s="63"/>
      <c r="BH55" s="16"/>
      <c r="BI55" s="17"/>
      <c r="BJ55" s="16"/>
      <c r="BK55" s="63"/>
      <c r="BL55" s="16"/>
      <c r="BM55" s="17"/>
      <c r="BN55" s="16"/>
      <c r="BO55" s="16"/>
      <c r="BP55" s="17"/>
      <c r="BQ55" s="62"/>
      <c r="BR55" s="18"/>
      <c r="BS55" s="118"/>
      <c r="BT55" s="18"/>
      <c r="BU55" s="118"/>
      <c r="BV55" s="18"/>
      <c r="BW55" s="118"/>
      <c r="BX55" s="18"/>
      <c r="BY55" s="118"/>
      <c r="BZ55" s="15"/>
      <c r="CA55" s="62"/>
      <c r="CB55" s="15"/>
      <c r="CC55" s="15"/>
      <c r="CD55" s="15"/>
      <c r="CE55" s="17"/>
      <c r="CF55" s="17"/>
      <c r="CG55" s="17"/>
    </row>
    <row r="56" spans="1:85" x14ac:dyDescent="0.2">
      <c r="A56" s="20" t="s">
        <v>106</v>
      </c>
      <c r="B56" s="117"/>
      <c r="C56" s="20"/>
      <c r="D56" s="117"/>
      <c r="E56" s="21"/>
      <c r="F56" s="117"/>
      <c r="G56" s="20"/>
      <c r="H56" s="117"/>
      <c r="I56" s="21"/>
      <c r="J56" s="117"/>
      <c r="K56" s="20"/>
      <c r="L56" s="117"/>
      <c r="M56" s="21"/>
      <c r="N56" s="117"/>
      <c r="O56" s="20"/>
      <c r="P56" s="117"/>
      <c r="Q56" s="21"/>
      <c r="R56" s="117"/>
      <c r="S56" s="20"/>
      <c r="T56" s="117"/>
      <c r="U56" s="21"/>
      <c r="V56" s="20"/>
      <c r="W56" s="20"/>
      <c r="X56" s="20"/>
      <c r="Y56" s="21"/>
      <c r="Z56" s="20"/>
      <c r="AA56" s="20"/>
      <c r="AB56" s="20"/>
      <c r="AC56" s="21"/>
      <c r="AD56" s="20"/>
      <c r="AE56" s="20"/>
      <c r="AF56" s="20"/>
      <c r="AG56" s="21"/>
      <c r="AH56" s="20"/>
      <c r="AI56" s="20"/>
      <c r="AJ56" s="20"/>
      <c r="AK56" s="21"/>
      <c r="AL56" s="20"/>
      <c r="AM56" s="20"/>
      <c r="AN56" s="20"/>
      <c r="AO56" s="21"/>
      <c r="AP56" s="20"/>
      <c r="AQ56" s="13"/>
      <c r="AR56" s="20"/>
      <c r="AS56" s="21"/>
      <c r="AT56" s="20"/>
      <c r="AU56" s="13"/>
      <c r="AV56" s="20"/>
      <c r="AW56" s="21"/>
      <c r="AX56" s="13"/>
      <c r="AY56" s="16"/>
      <c r="AZ56" s="16"/>
      <c r="BA56" s="17"/>
      <c r="BB56" s="16"/>
      <c r="BC56" s="16"/>
      <c r="BD56" s="16"/>
      <c r="BE56" s="17"/>
      <c r="BF56" s="16"/>
      <c r="BG56" s="63"/>
      <c r="BH56" s="16"/>
      <c r="BI56" s="17"/>
      <c r="BJ56" s="16"/>
      <c r="BK56" s="63"/>
      <c r="BL56" s="16"/>
      <c r="BM56" s="17"/>
      <c r="BN56" s="16"/>
      <c r="BO56" s="16"/>
      <c r="BP56" s="17"/>
      <c r="BQ56" s="21"/>
      <c r="BR56" s="18"/>
      <c r="BS56" s="22"/>
      <c r="BT56" s="18"/>
      <c r="BU56" s="22"/>
      <c r="BV56" s="18"/>
      <c r="BW56" s="22"/>
      <c r="BX56" s="18"/>
      <c r="BY56" s="22"/>
      <c r="BZ56" s="15"/>
      <c r="CA56" s="21"/>
      <c r="CB56" s="15"/>
      <c r="CC56" s="15"/>
      <c r="CD56" s="15"/>
      <c r="CE56" s="17"/>
      <c r="CF56" s="17"/>
      <c r="CG56" s="17"/>
    </row>
    <row r="57" spans="1:85" x14ac:dyDescent="0.2">
      <c r="A57" s="72" t="s">
        <v>105</v>
      </c>
      <c r="B57" s="130">
        <f>B8/((B34+6600)/2)</f>
        <v>4.0634920634920633E-3</v>
      </c>
      <c r="C57" s="130">
        <f t="shared" ref="C57:BO57" si="31">C8/((C34+B34)/2)</f>
        <v>3.3857142857142862E-3</v>
      </c>
      <c r="D57" s="130">
        <f t="shared" si="31"/>
        <v>4.3647058823529416E-3</v>
      </c>
      <c r="E57" s="131">
        <f t="shared" si="31"/>
        <v>3.5153999999999984E-3</v>
      </c>
      <c r="F57" s="130">
        <f t="shared" si="31"/>
        <v>4.7520000000000001E-3</v>
      </c>
      <c r="G57" s="130">
        <f t="shared" si="31"/>
        <v>2.4482758620689654E-3</v>
      </c>
      <c r="H57" s="130">
        <f t="shared" si="31"/>
        <v>2.0064516129032258E-3</v>
      </c>
      <c r="I57" s="131">
        <f t="shared" si="31"/>
        <v>2.7117297297297284E-3</v>
      </c>
      <c r="J57" s="130">
        <f t="shared" si="31"/>
        <v>2.5733333333333337E-3</v>
      </c>
      <c r="K57" s="130">
        <f t="shared" si="31"/>
        <v>2.1803921568627452E-3</v>
      </c>
      <c r="L57" s="130">
        <f t="shared" si="31"/>
        <v>2.6813559322033899E-3</v>
      </c>
      <c r="M57" s="131">
        <f t="shared" si="31"/>
        <v>2.5168529411764709E-3</v>
      </c>
      <c r="N57" s="130">
        <f t="shared" si="31"/>
        <v>3.0050632911392404E-3</v>
      </c>
      <c r="O57" s="130">
        <f t="shared" si="31"/>
        <v>2.7505882352941179E-3</v>
      </c>
      <c r="P57" s="130">
        <f t="shared" si="31"/>
        <v>1.8930232558139533E-3</v>
      </c>
      <c r="Q57" s="131">
        <f t="shared" si="31"/>
        <v>2.2451612903225805E-3</v>
      </c>
      <c r="R57" s="130">
        <f t="shared" si="31"/>
        <v>2.4737864077669903E-3</v>
      </c>
      <c r="S57" s="130">
        <f t="shared" si="31"/>
        <v>1.8162162162162162E-3</v>
      </c>
      <c r="T57" s="130">
        <f t="shared" si="31"/>
        <v>2.0034782608695655E-3</v>
      </c>
      <c r="U57" s="131">
        <f t="shared" si="31"/>
        <v>2.0796460176991153E-3</v>
      </c>
      <c r="V57" s="130">
        <f t="shared" si="31"/>
        <v>2.1345794392523369E-3</v>
      </c>
      <c r="W57" s="130">
        <f t="shared" si="31"/>
        <v>1.819047619047619E-3</v>
      </c>
      <c r="X57" s="130">
        <f t="shared" si="31"/>
        <v>1.8938775510204081E-3</v>
      </c>
      <c r="Y57" s="131">
        <f t="shared" si="31"/>
        <v>2.5238095238095241E-3</v>
      </c>
      <c r="Z57" s="130">
        <f t="shared" si="31"/>
        <v>2.4195121951219511E-3</v>
      </c>
      <c r="AA57" s="130">
        <f t="shared" si="31"/>
        <v>2.7175257731958764E-3</v>
      </c>
      <c r="AB57" s="130">
        <f t="shared" si="31"/>
        <v>2.3402777777777779E-3</v>
      </c>
      <c r="AC57" s="131">
        <f t="shared" si="31"/>
        <v>1.8399999999999998E-3</v>
      </c>
      <c r="AD57" s="130">
        <f t="shared" si="31"/>
        <v>1.7666666666666668E-3</v>
      </c>
      <c r="AE57" s="130">
        <f t="shared" si="31"/>
        <v>1.7080213903743315E-3</v>
      </c>
      <c r="AF57" s="130">
        <f t="shared" si="31"/>
        <v>1.1775401069518715E-3</v>
      </c>
      <c r="AG57" s="131">
        <f t="shared" si="31"/>
        <v>1.2434343434343433E-3</v>
      </c>
      <c r="AH57" s="130">
        <f t="shared" si="31"/>
        <v>1.2771153846153846E-3</v>
      </c>
      <c r="AI57" s="130">
        <f t="shared" si="31"/>
        <v>8.8516746411483258E-4</v>
      </c>
      <c r="AJ57" s="130">
        <f t="shared" si="31"/>
        <v>1.3505263157894735E-3</v>
      </c>
      <c r="AK57" s="131">
        <f t="shared" si="31"/>
        <v>1.2045197740112995E-3</v>
      </c>
      <c r="AL57" s="130">
        <f t="shared" si="31"/>
        <v>1.1214659685863874E-3</v>
      </c>
      <c r="AM57" s="130">
        <f t="shared" si="31"/>
        <v>8.1827411167512696E-4</v>
      </c>
      <c r="AN57" s="130">
        <f t="shared" si="31"/>
        <v>8.0714285714285718E-4</v>
      </c>
      <c r="AO57" s="131">
        <f t="shared" si="31"/>
        <v>7.5882352941176459E-4</v>
      </c>
      <c r="AP57" s="130">
        <f t="shared" si="31"/>
        <v>9.3796296296296303E-4</v>
      </c>
      <c r="AQ57" s="130">
        <f t="shared" si="31"/>
        <v>8.0264317180616751E-4</v>
      </c>
      <c r="AR57" s="130">
        <f t="shared" si="31"/>
        <v>8.2974380165289259E-4</v>
      </c>
      <c r="AS57" s="131">
        <f t="shared" si="31"/>
        <v>8.4106463878327008E-4</v>
      </c>
      <c r="AT57" s="130">
        <f t="shared" si="31"/>
        <v>9.0432028469750886E-4</v>
      </c>
      <c r="AU57" s="130">
        <f t="shared" si="31"/>
        <v>7.1753333333333339E-4</v>
      </c>
      <c r="AV57" s="130">
        <f t="shared" si="31"/>
        <v>6.9714285714285711E-4</v>
      </c>
      <c r="AW57" s="131">
        <f t="shared" si="31"/>
        <v>8.2024539877300609E-4</v>
      </c>
      <c r="AX57" s="130">
        <f t="shared" si="31"/>
        <v>9.3037883008356551E-4</v>
      </c>
      <c r="AY57" s="130">
        <f t="shared" si="31"/>
        <v>7.5538541666666657E-4</v>
      </c>
      <c r="AZ57" s="130">
        <f t="shared" si="31"/>
        <v>7.8666489361702127E-4</v>
      </c>
      <c r="BA57" s="131">
        <f t="shared" si="31"/>
        <v>8.5570389610389614E-4</v>
      </c>
      <c r="BB57" s="130">
        <f t="shared" si="31"/>
        <v>7.6984886649874055E-4</v>
      </c>
      <c r="BC57" s="130">
        <f t="shared" si="31"/>
        <v>6.8732338308457718E-4</v>
      </c>
      <c r="BD57" s="130">
        <f t="shared" si="31"/>
        <v>6.6188837209302318E-4</v>
      </c>
      <c r="BE57" s="131">
        <f t="shared" si="31"/>
        <v>6.8074782608695654E-4</v>
      </c>
      <c r="BF57" s="130">
        <f t="shared" si="31"/>
        <v>6.8416059912627426E-4</v>
      </c>
      <c r="BG57" s="130">
        <f t="shared" si="31"/>
        <v>5.8448357736446386E-4</v>
      </c>
      <c r="BH57" s="130">
        <f t="shared" si="31"/>
        <v>5.7379174192171442E-4</v>
      </c>
      <c r="BI57" s="131">
        <f t="shared" si="31"/>
        <v>6.5619616664140147E-4</v>
      </c>
      <c r="BJ57" s="130">
        <f t="shared" si="31"/>
        <v>6.4595782701929946E-4</v>
      </c>
      <c r="BK57" s="130">
        <f t="shared" si="31"/>
        <v>5.3858457420110425E-4</v>
      </c>
      <c r="BL57" s="130">
        <f t="shared" si="31"/>
        <v>5.2394073139974782E-4</v>
      </c>
      <c r="BM57" s="131">
        <f t="shared" si="31"/>
        <v>6.1721365277321951E-4</v>
      </c>
      <c r="BN57" s="130">
        <f t="shared" si="31"/>
        <v>5.7236124794745485E-4</v>
      </c>
      <c r="BO57" s="130">
        <f t="shared" si="31"/>
        <v>5.270053160070881E-4</v>
      </c>
      <c r="BP57" s="131">
        <f t="shared" ref="BP57" si="32">BP8/((BP34+BO34)/2)</f>
        <v>5.1715120322715254E-4</v>
      </c>
      <c r="BQ57" s="131"/>
      <c r="BR57" s="132">
        <f>BR8/((BR34+6600)/2)</f>
        <v>1.3812954545454545E-2</v>
      </c>
      <c r="BS57" s="132">
        <f>BS8/AVERAGE(E34:I34)</f>
        <v>1.1439415584415583E-2</v>
      </c>
      <c r="BT57" s="132">
        <f>BT8/AVERAGE(I34:M34)</f>
        <v>9.9347500000000009E-3</v>
      </c>
      <c r="BU57" s="132">
        <f>BU8/AVERAGE(M34:Q34)</f>
        <v>9.8457943925233625E-3</v>
      </c>
      <c r="BV57" s="132">
        <f>BV8/AVERAGE(Q34:U34)</f>
        <v>8.4413919413919413E-3</v>
      </c>
      <c r="BW57" s="132">
        <f>BW8/AVERAGE(U34:Y34)</f>
        <v>8.3709016393442651E-3</v>
      </c>
      <c r="BX57" s="132">
        <f>BX8/AVERAGE(Y34:AC34)</f>
        <v>8.9414556962025306E-3</v>
      </c>
      <c r="BY57" s="132">
        <f>BY8/AVERAGE(AC34:AG34)</f>
        <v>5.8652631578947371E-3</v>
      </c>
      <c r="BZ57" s="132">
        <f>BZ8/AVERAGE(AG34:AK34)</f>
        <v>4.7153688524590167E-3</v>
      </c>
      <c r="CA57" s="132">
        <f>CA8/AVERAGE(AK34:AO34)</f>
        <v>3.5050916496945014E-3</v>
      </c>
      <c r="CB57" s="132">
        <f>CB8/AVERAGE(AO34:AS34)</f>
        <v>3.3956144781144781E-3</v>
      </c>
      <c r="CC57" s="132">
        <f>CC8/AVERAGE(AS34:AW34)</f>
        <v>3.1377099737532818E-3</v>
      </c>
      <c r="CD57" s="132">
        <f>CD8/AVERAGE(AX34:BA34)</f>
        <v>3.2491703511053319E-3</v>
      </c>
      <c r="CE57" s="132">
        <f>CE8/AVERAGE(BB34:BE34)</f>
        <v>2.7370997679814386E-3</v>
      </c>
      <c r="CF57" s="132">
        <f>CF8/AVERAGE(BF34:BI34)</f>
        <v>2.4510803374676021E-3</v>
      </c>
      <c r="CG57" s="132">
        <f>CG8/AVERAGE(BJ34:BM34)</f>
        <v>2.3062016402949216E-3</v>
      </c>
    </row>
    <row r="58" spans="1:85" x14ac:dyDescent="0.2">
      <c r="A58" s="72" t="s">
        <v>114</v>
      </c>
      <c r="B58" s="130">
        <f>B9/((B34+6600)/2)</f>
        <v>1.4285714285714287E-4</v>
      </c>
      <c r="C58" s="130">
        <f t="shared" ref="C58:BO58" si="33">C9/((C34+B34)/2)</f>
        <v>1.4285714285714287E-4</v>
      </c>
      <c r="D58" s="130">
        <f t="shared" si="33"/>
        <v>1.1764705882352942E-4</v>
      </c>
      <c r="E58" s="131">
        <f t="shared" si="33"/>
        <v>1.1999999999999999E-4</v>
      </c>
      <c r="F58" s="130">
        <f t="shared" si="33"/>
        <v>1.2E-4</v>
      </c>
      <c r="G58" s="130">
        <f t="shared" si="33"/>
        <v>1.2413793103448277E-4</v>
      </c>
      <c r="H58" s="130">
        <f t="shared" si="33"/>
        <v>1.1612903225806452E-4</v>
      </c>
      <c r="I58" s="131">
        <f t="shared" si="33"/>
        <v>9.7297297297297295E-5</v>
      </c>
      <c r="J58" s="130">
        <f t="shared" si="33"/>
        <v>2.3111111111111111E-4</v>
      </c>
      <c r="K58" s="130">
        <f t="shared" si="33"/>
        <v>8.6274509803921579E-5</v>
      </c>
      <c r="L58" s="130">
        <f t="shared" si="33"/>
        <v>1.0847457627118644E-4</v>
      </c>
      <c r="M58" s="131">
        <f t="shared" si="33"/>
        <v>1.9411764705882351E-4</v>
      </c>
      <c r="N58" s="130">
        <f t="shared" si="33"/>
        <v>2.4050632911392405E-4</v>
      </c>
      <c r="O58" s="130">
        <f t="shared" si="33"/>
        <v>2.4470588235294121E-4</v>
      </c>
      <c r="P58" s="130">
        <f t="shared" si="33"/>
        <v>1.6511627906976744E-4</v>
      </c>
      <c r="Q58" s="131">
        <f t="shared" si="33"/>
        <v>2.0430107526881721E-4</v>
      </c>
      <c r="R58" s="130">
        <f t="shared" si="33"/>
        <v>2.4854368932038836E-4</v>
      </c>
      <c r="S58" s="130">
        <f t="shared" si="33"/>
        <v>2.09009009009009E-4</v>
      </c>
      <c r="T58" s="130">
        <f t="shared" si="33"/>
        <v>3.4086956521739133E-4</v>
      </c>
      <c r="U58" s="131">
        <f t="shared" si="33"/>
        <v>2.8849557522123896E-4</v>
      </c>
      <c r="V58" s="130">
        <f t="shared" si="33"/>
        <v>2.6728971962616826E-4</v>
      </c>
      <c r="W58" s="130">
        <f t="shared" si="33"/>
        <v>1.9428571428571428E-4</v>
      </c>
      <c r="X58" s="130">
        <f t="shared" si="33"/>
        <v>1.346938775510204E-4</v>
      </c>
      <c r="Y58" s="131">
        <f t="shared" si="33"/>
        <v>9.0476190476190477E-5</v>
      </c>
      <c r="Z58" s="130">
        <f t="shared" si="33"/>
        <v>1.1951219512195123E-4</v>
      </c>
      <c r="AA58" s="130">
        <f t="shared" si="33"/>
        <v>1.0927835051546391E-4</v>
      </c>
      <c r="AB58" s="130">
        <f t="shared" si="33"/>
        <v>3.277777777777778E-4</v>
      </c>
      <c r="AC58" s="131">
        <f t="shared" si="33"/>
        <v>3.0555555555555555E-4</v>
      </c>
      <c r="AD58" s="130">
        <f t="shared" si="33"/>
        <v>2.4946236559139786E-4</v>
      </c>
      <c r="AE58" s="130">
        <f t="shared" si="33"/>
        <v>9.5187165775401078E-5</v>
      </c>
      <c r="AF58" s="130">
        <f t="shared" si="33"/>
        <v>1.6684491978609625E-4</v>
      </c>
      <c r="AG58" s="131">
        <f t="shared" si="33"/>
        <v>1.6868686868686867E-4</v>
      </c>
      <c r="AH58" s="130">
        <f t="shared" si="33"/>
        <v>1.4134615384615385E-4</v>
      </c>
      <c r="AI58" s="130">
        <f t="shared" si="33"/>
        <v>1.4354066985645933E-4</v>
      </c>
      <c r="AJ58" s="130">
        <f t="shared" si="33"/>
        <v>2.0631578947368423E-4</v>
      </c>
      <c r="AK58" s="131">
        <f t="shared" si="33"/>
        <v>1.9548022598870056E-4</v>
      </c>
      <c r="AL58" s="130">
        <f t="shared" si="33"/>
        <v>1.0785340314136126E-4</v>
      </c>
      <c r="AM58" s="130">
        <f t="shared" si="33"/>
        <v>1.6954314720812183E-4</v>
      </c>
      <c r="AN58" s="130">
        <f t="shared" si="33"/>
        <v>1.6224489795918368E-4</v>
      </c>
      <c r="AO58" s="131">
        <f t="shared" si="33"/>
        <v>1.715686274509804E-4</v>
      </c>
      <c r="AP58" s="130">
        <f t="shared" si="33"/>
        <v>1.6666666666666666E-4</v>
      </c>
      <c r="AQ58" s="130">
        <f t="shared" si="33"/>
        <v>1.5859030837004406E-4</v>
      </c>
      <c r="AR58" s="130">
        <f t="shared" si="33"/>
        <v>1.5785123966942149E-4</v>
      </c>
      <c r="AS58" s="131">
        <f t="shared" si="33"/>
        <v>1.6349809885931558E-4</v>
      </c>
      <c r="AT58" s="130">
        <f t="shared" si="33"/>
        <v>1.5373665480427048E-4</v>
      </c>
      <c r="AU58" s="130">
        <f t="shared" si="33"/>
        <v>1.8533333333333333E-4</v>
      </c>
      <c r="AV58" s="130">
        <f t="shared" si="33"/>
        <v>1.8158730158730161E-4</v>
      </c>
      <c r="AW58" s="131">
        <f t="shared" si="33"/>
        <v>1.7961963190184048E-4</v>
      </c>
      <c r="AX58" s="130">
        <f t="shared" si="33"/>
        <v>1.8567688022284127E-4</v>
      </c>
      <c r="AY58" s="130">
        <f t="shared" si="33"/>
        <v>1.9378125000000002E-4</v>
      </c>
      <c r="AZ58" s="130">
        <f t="shared" si="33"/>
        <v>1.9171276595744683E-4</v>
      </c>
      <c r="BA58" s="131">
        <f t="shared" si="33"/>
        <v>1.7927272727272727E-4</v>
      </c>
      <c r="BB58" s="130">
        <f t="shared" si="33"/>
        <v>1.5648866498740554E-4</v>
      </c>
      <c r="BC58" s="130">
        <f t="shared" si="33"/>
        <v>1.4626865671641792E-4</v>
      </c>
      <c r="BD58" s="130">
        <f t="shared" si="33"/>
        <v>1.4886976744186045E-4</v>
      </c>
      <c r="BE58" s="131">
        <f t="shared" si="33"/>
        <v>1.6130434782608697E-4</v>
      </c>
      <c r="BF58" s="130">
        <f t="shared" si="33"/>
        <v>1.468483461618473E-4</v>
      </c>
      <c r="BG58" s="130">
        <f t="shared" si="33"/>
        <v>1.4861100118717849E-4</v>
      </c>
      <c r="BH58" s="130">
        <f t="shared" si="33"/>
        <v>1.6321802783135465E-4</v>
      </c>
      <c r="BI58" s="131">
        <f t="shared" si="33"/>
        <v>1.8233619340787398E-4</v>
      </c>
      <c r="BJ58" s="130">
        <f t="shared" si="33"/>
        <v>1.8738741958541815E-4</v>
      </c>
      <c r="BK58" s="130">
        <f t="shared" si="33"/>
        <v>1.960046846243935E-4</v>
      </c>
      <c r="BL58" s="130">
        <f t="shared" si="33"/>
        <v>1.7707755359394704E-4</v>
      </c>
      <c r="BM58" s="131">
        <f t="shared" si="33"/>
        <v>2.0489990154250081E-4</v>
      </c>
      <c r="BN58" s="130">
        <f t="shared" si="33"/>
        <v>1.7983908045977014E-4</v>
      </c>
      <c r="BO58" s="130">
        <f t="shared" si="33"/>
        <v>1.7596869462492616E-4</v>
      </c>
      <c r="BP58" s="131">
        <f t="shared" ref="BP58" si="34">BP9/((BP34+BO34)/2)</f>
        <v>1.7394908888579777E-4</v>
      </c>
      <c r="BQ58" s="131"/>
      <c r="BR58" s="132">
        <f>BR9/((BR34+6600)/2)</f>
        <v>4.6590909090909088E-4</v>
      </c>
      <c r="BS58" s="132">
        <f>BS9/AVERAGE(E34:I34)</f>
        <v>4.4805194805194802E-4</v>
      </c>
      <c r="BT58" s="132">
        <f>BT9/AVERAGE(I34:M34)</f>
        <v>6.1428571428571435E-4</v>
      </c>
      <c r="BU58" s="132">
        <f>BU9/AVERAGE(M34:Q34)</f>
        <v>8.5280373831775704E-4</v>
      </c>
      <c r="BV58" s="132">
        <f>BV9/AVERAGE(Q34:U34)</f>
        <v>1.1043956043956043E-3</v>
      </c>
      <c r="BW58" s="132">
        <f>BW9/AVERAGE(U34:Y34)</f>
        <v>7.1516393442622953E-4</v>
      </c>
      <c r="BX58" s="132">
        <f>BX9/AVERAGE(Y34:AC34)</f>
        <v>9.699367088607595E-4</v>
      </c>
      <c r="BY58" s="132">
        <f>BY9/AVERAGE(AC34:AG34)</f>
        <v>6.778947368421053E-4</v>
      </c>
      <c r="BZ58" s="132">
        <f>BZ9/AVERAGE(AG34:AK34)</f>
        <v>6.8237704918032785E-4</v>
      </c>
      <c r="CA58" s="132">
        <f>CA9/AVERAGE(AK34:AO34)</f>
        <v>6.1507128309572299E-4</v>
      </c>
      <c r="CB58" s="132">
        <f>CB9/AVERAGE(AO34:AS34)</f>
        <v>6.4478114478114473E-4</v>
      </c>
      <c r="CC58" s="132">
        <f>CC9/AVERAGE(AS34:AW34)</f>
        <v>7.0392388451443562E-4</v>
      </c>
      <c r="CD58" s="132">
        <f>CD9/AVERAGE(AX34:BA34)</f>
        <v>7.3387256176853067E-4</v>
      </c>
      <c r="CE58" s="132">
        <f>CE9/AVERAGE(BB34:BE34)</f>
        <v>6.0125290023201852E-4</v>
      </c>
      <c r="CF58" s="132">
        <f>CF9/AVERAGE(BF34:BI34)</f>
        <v>6.3175866310257475E-4</v>
      </c>
      <c r="CG58" s="132">
        <f>CG9/AVERAGE(BJ34:BM34)</f>
        <v>7.6086156904978867E-4</v>
      </c>
    </row>
    <row r="59" spans="1:85" x14ac:dyDescent="0.2">
      <c r="A59" s="72" t="s">
        <v>19</v>
      </c>
      <c r="B59" s="130">
        <f>B13/((B34+6600)/2)</f>
        <v>1.6507936507936505E-3</v>
      </c>
      <c r="C59" s="130">
        <f t="shared" ref="C59:BO59" si="35">C13/((C34+B34)/2)</f>
        <v>1.5428571428571429E-3</v>
      </c>
      <c r="D59" s="130">
        <f t="shared" si="35"/>
        <v>1.458823529411765E-3</v>
      </c>
      <c r="E59" s="131">
        <f t="shared" si="35"/>
        <v>1.3652E-3</v>
      </c>
      <c r="F59" s="130">
        <f t="shared" si="35"/>
        <v>1.48E-3</v>
      </c>
      <c r="G59" s="130">
        <f t="shared" si="35"/>
        <v>1.4413793103448278E-3</v>
      </c>
      <c r="H59" s="130">
        <f t="shared" si="35"/>
        <v>1.3354838709677419E-3</v>
      </c>
      <c r="I59" s="131">
        <f t="shared" si="35"/>
        <v>1.3065405405405408E-3</v>
      </c>
      <c r="J59" s="130">
        <f t="shared" si="35"/>
        <v>1.1288888888888889E-3</v>
      </c>
      <c r="K59" s="130">
        <f t="shared" si="35"/>
        <v>1.0705882352941177E-3</v>
      </c>
      <c r="L59" s="130">
        <f t="shared" si="35"/>
        <v>1.1152542372881355E-3</v>
      </c>
      <c r="M59" s="131">
        <f t="shared" si="35"/>
        <v>1.1292058823529417E-3</v>
      </c>
      <c r="N59" s="130">
        <f t="shared" si="35"/>
        <v>1.0911392405063289E-3</v>
      </c>
      <c r="O59" s="130">
        <f t="shared" si="35"/>
        <v>1.2117647058823529E-3</v>
      </c>
      <c r="P59" s="130">
        <f t="shared" si="35"/>
        <v>1.1720930232558139E-3</v>
      </c>
      <c r="Q59" s="131">
        <f t="shared" si="35"/>
        <v>1.2193548387096774E-3</v>
      </c>
      <c r="R59" s="130">
        <f t="shared" si="35"/>
        <v>1.258252427184466E-3</v>
      </c>
      <c r="S59" s="130">
        <f t="shared" si="35"/>
        <v>1.2306306306306305E-3</v>
      </c>
      <c r="T59" s="130">
        <f t="shared" si="35"/>
        <v>1.1965217391304349E-3</v>
      </c>
      <c r="U59" s="131">
        <f t="shared" si="35"/>
        <v>1.2407079646017697E-3</v>
      </c>
      <c r="V59" s="130">
        <f t="shared" si="35"/>
        <v>1.2261682242990654E-3</v>
      </c>
      <c r="W59" s="130">
        <f t="shared" si="35"/>
        <v>1.3009523809523812E-3</v>
      </c>
      <c r="X59" s="130">
        <f t="shared" si="35"/>
        <v>1.3816326530612243E-3</v>
      </c>
      <c r="Y59" s="131">
        <f t="shared" si="35"/>
        <v>1.1880952380952381E-3</v>
      </c>
      <c r="Z59" s="130">
        <f t="shared" si="35"/>
        <v>1.0317073170731707E-3</v>
      </c>
      <c r="AA59" s="130">
        <f t="shared" si="35"/>
        <v>8.4329896907216488E-4</v>
      </c>
      <c r="AB59" s="130">
        <f t="shared" si="35"/>
        <v>7.6666666666666658E-4</v>
      </c>
      <c r="AC59" s="131">
        <f t="shared" si="35"/>
        <v>7.3222222222222232E-4</v>
      </c>
      <c r="AD59" s="130">
        <f t="shared" si="35"/>
        <v>7.5913979569892465E-4</v>
      </c>
      <c r="AE59" s="130">
        <f t="shared" si="35"/>
        <v>8.2816342245989306E-4</v>
      </c>
      <c r="AF59" s="130">
        <f t="shared" si="35"/>
        <v>7.0123904449197855E-4</v>
      </c>
      <c r="AG59" s="131">
        <f t="shared" si="35"/>
        <v>1.1155811819191918E-3</v>
      </c>
      <c r="AH59" s="130">
        <f t="shared" si="35"/>
        <v>1.2813221153846154E-3</v>
      </c>
      <c r="AI59" s="130">
        <f t="shared" si="35"/>
        <v>1.3292583733014354E-3</v>
      </c>
      <c r="AJ59" s="130">
        <f t="shared" si="35"/>
        <v>1.3834170887368422E-3</v>
      </c>
      <c r="AK59" s="131">
        <f t="shared" si="35"/>
        <v>1.6000847458757061E-3</v>
      </c>
      <c r="AL59" s="130">
        <f t="shared" si="35"/>
        <v>1.4264020942408378E-3</v>
      </c>
      <c r="AM59" s="130">
        <f t="shared" si="35"/>
        <v>1.3144304568527918E-3</v>
      </c>
      <c r="AN59" s="130">
        <f t="shared" si="35"/>
        <v>1.253089132244898E-3</v>
      </c>
      <c r="AO59" s="131">
        <f t="shared" si="35"/>
        <v>1.2158954901960784E-3</v>
      </c>
      <c r="AP59" s="130">
        <f t="shared" si="35"/>
        <v>1.089675925925926E-3</v>
      </c>
      <c r="AQ59" s="130">
        <f t="shared" si="35"/>
        <v>1.0434442995594713E-3</v>
      </c>
      <c r="AR59" s="130">
        <f t="shared" si="35"/>
        <v>9.745198925619835E-4</v>
      </c>
      <c r="AS59" s="131">
        <f t="shared" si="35"/>
        <v>9.3225593155893546E-4</v>
      </c>
      <c r="AT59" s="130">
        <f t="shared" si="35"/>
        <v>8.566903914590748E-4</v>
      </c>
      <c r="AU59" s="130">
        <f t="shared" si="35"/>
        <v>8.2184000000000001E-4</v>
      </c>
      <c r="AV59" s="130">
        <f t="shared" si="35"/>
        <v>7.6634920634920632E-4</v>
      </c>
      <c r="AW59" s="131">
        <f t="shared" si="35"/>
        <v>7.0093251533742326E-4</v>
      </c>
      <c r="AX59" s="130">
        <f t="shared" si="35"/>
        <v>6.0431655710306413E-4</v>
      </c>
      <c r="AY59" s="130">
        <f t="shared" si="35"/>
        <v>5.3959492708333329E-4</v>
      </c>
      <c r="AZ59" s="130">
        <f t="shared" si="35"/>
        <v>5.2020474659574467E-4</v>
      </c>
      <c r="BA59" s="131">
        <f t="shared" si="35"/>
        <v>5.0231943376623375E-4</v>
      </c>
      <c r="BB59" s="130">
        <f t="shared" si="35"/>
        <v>4.9685295541561716E-4</v>
      </c>
      <c r="BC59" s="130">
        <f t="shared" si="35"/>
        <v>4.9877954228855724E-4</v>
      </c>
      <c r="BD59" s="130">
        <f t="shared" si="35"/>
        <v>4.7053023255813945E-4</v>
      </c>
      <c r="BE59" s="131">
        <f t="shared" si="35"/>
        <v>4.4839130434782604E-4</v>
      </c>
      <c r="BF59" s="130">
        <f t="shared" si="35"/>
        <v>4.1678385687539003E-4</v>
      </c>
      <c r="BG59" s="130">
        <f t="shared" si="35"/>
        <v>3.8102097348634739E-4</v>
      </c>
      <c r="BH59" s="130">
        <f t="shared" si="35"/>
        <v>3.6358607375909535E-4</v>
      </c>
      <c r="BI59" s="131">
        <f t="shared" si="35"/>
        <v>3.481532863564503E-4</v>
      </c>
      <c r="BJ59" s="130">
        <f t="shared" si="35"/>
        <v>3.406218727662616E-4</v>
      </c>
      <c r="BK59" s="130">
        <f t="shared" si="35"/>
        <v>3.2073950142211808E-4</v>
      </c>
      <c r="BL59" s="130">
        <f t="shared" si="35"/>
        <v>2.8821878940731401E-4</v>
      </c>
      <c r="BM59" s="131">
        <f t="shared" si="35"/>
        <v>3.1171972431900231E-4</v>
      </c>
      <c r="BN59" s="130">
        <f t="shared" si="35"/>
        <v>3.411658456486043E-4</v>
      </c>
      <c r="BO59" s="130">
        <f t="shared" si="35"/>
        <v>3.9261961015948021E-4</v>
      </c>
      <c r="BP59" s="131">
        <f t="shared" ref="BP59" si="36">BP13/((BP34+BO34)/2)</f>
        <v>3.5828627069133396E-4</v>
      </c>
      <c r="BQ59" s="131"/>
      <c r="BR59" s="132">
        <f>BR13/((BR34+6600)/2)</f>
        <v>5.369545454545455E-3</v>
      </c>
      <c r="BS59" s="132">
        <f>BS13/AVERAGE(E34:I34)</f>
        <v>5.4721428571428577E-3</v>
      </c>
      <c r="BT59" s="132">
        <f>BT13/AVERAGE(I34:M34)</f>
        <v>4.428321428571429E-3</v>
      </c>
      <c r="BU59" s="132">
        <f>BU13/AVERAGE(M34:Q34)</f>
        <v>4.7126168224299056E-3</v>
      </c>
      <c r="BV59" s="132">
        <f>BV13/AVERAGE(Q34:U34)</f>
        <v>4.9816849816849817E-3</v>
      </c>
      <c r="BW59" s="132">
        <f>BW13/AVERAGE(U34:Y34)</f>
        <v>5.1536885245901647E-3</v>
      </c>
      <c r="BX59" s="132">
        <f>BX13/AVERAGE(Y34:AC34)</f>
        <v>3.2325949367088603E-3</v>
      </c>
      <c r="BY59" s="132">
        <f>BY13/AVERAGE(AC34:AG34)</f>
        <v>3.4109649333684201E-3</v>
      </c>
      <c r="BZ59" s="132">
        <f>BZ13/AVERAGE(AG34:AK34)</f>
        <v>5.5860361009221317E-3</v>
      </c>
      <c r="CA59" s="132">
        <f>CA13/AVERAGE(AK34:AO34)</f>
        <v>5.219112779633401E-3</v>
      </c>
      <c r="CB59" s="132">
        <f>CB13/AVERAGE(AO34:AS34)</f>
        <v>4.011990656565656E-3</v>
      </c>
      <c r="CC59" s="132">
        <f>CC13/AVERAGE(AS34:AW34)</f>
        <v>3.1403740157480314E-3</v>
      </c>
      <c r="CD59" s="132">
        <f>CD13/AVERAGE(AX34:BA34)</f>
        <v>2.1148090057737322E-3</v>
      </c>
      <c r="CE59" s="132">
        <f>CE13/AVERAGE(BB34:BE34)</f>
        <v>1.870877028538283E-3</v>
      </c>
      <c r="CF59" s="132">
        <f>CF13/AVERAGE(BF34:BI34)</f>
        <v>1.4781739862253368E-3</v>
      </c>
      <c r="CG59" s="132">
        <f>CG13/AVERAGE(BJ34:BM34)</f>
        <v>1.2511407505591914E-3</v>
      </c>
    </row>
    <row r="60" spans="1:85" x14ac:dyDescent="0.2">
      <c r="A60" s="72" t="s">
        <v>20</v>
      </c>
      <c r="B60" s="133">
        <f>(B15+B14)/((B34+6600)/2)</f>
        <v>7.7777777777777773E-4</v>
      </c>
      <c r="C60" s="133">
        <f t="shared" ref="C60:BO60" si="37">(C15+C14)/((C34+B34)/2)</f>
        <v>9.5714285714285714E-4</v>
      </c>
      <c r="D60" s="133">
        <f t="shared" si="37"/>
        <v>5.1764705882352947E-4</v>
      </c>
      <c r="E60" s="134">
        <f t="shared" si="37"/>
        <v>5.8579999999999993E-4</v>
      </c>
      <c r="F60" s="133">
        <f t="shared" si="37"/>
        <v>7.4400000000000009E-4</v>
      </c>
      <c r="G60" s="133">
        <f t="shared" si="37"/>
        <v>2.1379310344827587E-4</v>
      </c>
      <c r="H60" s="133">
        <f t="shared" si="37"/>
        <v>3.612903225806452E-4</v>
      </c>
      <c r="I60" s="134">
        <f t="shared" si="37"/>
        <v>1.1372972972972988E-4</v>
      </c>
      <c r="J60" s="133">
        <f t="shared" si="37"/>
        <v>2.8444444444444448E-4</v>
      </c>
      <c r="K60" s="133">
        <f t="shared" si="37"/>
        <v>4.0392156862745102E-4</v>
      </c>
      <c r="L60" s="133">
        <f t="shared" si="37"/>
        <v>2.474576271186441E-4</v>
      </c>
      <c r="M60" s="134">
        <f t="shared" si="37"/>
        <v>2.3476470588235283E-4</v>
      </c>
      <c r="N60" s="133">
        <f t="shared" si="37"/>
        <v>3.1139240506329114E-4</v>
      </c>
      <c r="O60" s="133">
        <f t="shared" si="37"/>
        <v>1.9058823529411763E-4</v>
      </c>
      <c r="P60" s="133">
        <f t="shared" si="37"/>
        <v>1.6046511627906975E-4</v>
      </c>
      <c r="Q60" s="134">
        <f t="shared" si="37"/>
        <v>2.3010752688172042E-4</v>
      </c>
      <c r="R60" s="133">
        <f t="shared" si="37"/>
        <v>2.6019417475728156E-4</v>
      </c>
      <c r="S60" s="133">
        <f t="shared" si="37"/>
        <v>3.5315315315315318E-4</v>
      </c>
      <c r="T60" s="133">
        <f t="shared" si="37"/>
        <v>2.4173913043478259E-4</v>
      </c>
      <c r="U60" s="134">
        <f t="shared" si="37"/>
        <v>1.0265486725663716E-4</v>
      </c>
      <c r="V60" s="133">
        <f t="shared" si="37"/>
        <v>2.4485981308411219E-4</v>
      </c>
      <c r="W60" s="133">
        <f t="shared" si="37"/>
        <v>2.3047619047619051E-4</v>
      </c>
      <c r="X60" s="133">
        <f t="shared" si="37"/>
        <v>1.9387755102040816E-4</v>
      </c>
      <c r="Y60" s="134">
        <f t="shared" si="37"/>
        <v>1.9285714285714284E-4</v>
      </c>
      <c r="Z60" s="133">
        <f t="shared" si="37"/>
        <v>2.5853658536585368E-4</v>
      </c>
      <c r="AA60" s="133">
        <f t="shared" si="37"/>
        <v>3.7731958762886601E-4</v>
      </c>
      <c r="AB60" s="133">
        <f t="shared" si="37"/>
        <v>1.2263888888888891E-3</v>
      </c>
      <c r="AC60" s="134">
        <f t="shared" si="37"/>
        <v>3.8222222222222222E-4</v>
      </c>
      <c r="AD60" s="133">
        <f t="shared" si="37"/>
        <v>4.0215053763440861E-4</v>
      </c>
      <c r="AE60" s="133">
        <f t="shared" si="37"/>
        <v>2.0106951871657754E-4</v>
      </c>
      <c r="AF60" s="133">
        <f t="shared" si="37"/>
        <v>2.6505882352941175E-4</v>
      </c>
      <c r="AG60" s="134">
        <f t="shared" si="37"/>
        <v>1.1577777777777778E-3</v>
      </c>
      <c r="AH60" s="133">
        <f t="shared" si="37"/>
        <v>2.2692307692307693E-4</v>
      </c>
      <c r="AI60" s="133">
        <f t="shared" si="37"/>
        <v>1.8947368421052632E-4</v>
      </c>
      <c r="AJ60" s="133">
        <f t="shared" si="37"/>
        <v>1.6526315789473683E-4</v>
      </c>
      <c r="AK60" s="134">
        <f t="shared" si="37"/>
        <v>1.9887005649717513E-4</v>
      </c>
      <c r="AL60" s="133">
        <f t="shared" si="37"/>
        <v>2.1361256544502616E-4</v>
      </c>
      <c r="AM60" s="133">
        <f t="shared" si="37"/>
        <v>2.0822335025380708E-4</v>
      </c>
      <c r="AN60" s="133">
        <f t="shared" si="37"/>
        <v>8.0612244897959178E-5</v>
      </c>
      <c r="AO60" s="134">
        <f t="shared" si="37"/>
        <v>2.4313725490196074E-4</v>
      </c>
      <c r="AP60" s="133">
        <f t="shared" si="37"/>
        <v>2.2037037037037037E-4</v>
      </c>
      <c r="AQ60" s="133">
        <f t="shared" si="37"/>
        <v>2.4493392070484583E-4</v>
      </c>
      <c r="AR60" s="133">
        <f t="shared" si="37"/>
        <v>1.8950413223140495E-4</v>
      </c>
      <c r="AS60" s="134">
        <f t="shared" si="37"/>
        <v>2.1825095057034221E-4</v>
      </c>
      <c r="AT60" s="133">
        <f t="shared" si="37"/>
        <v>2.4454804270462632E-4</v>
      </c>
      <c r="AU60" s="133">
        <f t="shared" si="37"/>
        <v>1.8488000000000001E-4</v>
      </c>
      <c r="AV60" s="133">
        <f t="shared" si="37"/>
        <v>1.9301587301587299E-4</v>
      </c>
      <c r="AW60" s="134">
        <f t="shared" si="37"/>
        <v>2.245398773006135E-4</v>
      </c>
      <c r="AX60" s="133">
        <f t="shared" si="37"/>
        <v>2.9061281337047356E-4</v>
      </c>
      <c r="AY60" s="133">
        <f t="shared" si="37"/>
        <v>2.5520312499999995E-4</v>
      </c>
      <c r="AZ60" s="133">
        <f t="shared" si="37"/>
        <v>2.3788829787234041E-4</v>
      </c>
      <c r="BA60" s="134">
        <f t="shared" si="37"/>
        <v>3.166077922077922E-4</v>
      </c>
      <c r="BB60" s="133">
        <f t="shared" si="37"/>
        <v>2.3893198992443323E-4</v>
      </c>
      <c r="BC60" s="133">
        <f t="shared" si="37"/>
        <v>2.7407960199004976E-4</v>
      </c>
      <c r="BD60" s="133">
        <f t="shared" si="37"/>
        <v>2.1474418604651164E-4</v>
      </c>
      <c r="BE60" s="134">
        <f t="shared" si="37"/>
        <v>2.3615652173913045E-4</v>
      </c>
      <c r="BF60" s="133">
        <f t="shared" si="37"/>
        <v>2.4624089868941125E-4</v>
      </c>
      <c r="BG60" s="133">
        <f t="shared" si="37"/>
        <v>2.0920854768500198E-4</v>
      </c>
      <c r="BH60" s="133">
        <f t="shared" si="37"/>
        <v>1.6411718574483946E-4</v>
      </c>
      <c r="BI60" s="134">
        <f t="shared" si="37"/>
        <v>2.2951880463227729E-4</v>
      </c>
      <c r="BJ60" s="133">
        <f t="shared" si="37"/>
        <v>2.3150822015725517E-4</v>
      </c>
      <c r="BK60" s="133">
        <f t="shared" si="37"/>
        <v>2.0020076961686464E-4</v>
      </c>
      <c r="BL60" s="133">
        <f t="shared" si="37"/>
        <v>1.5074716267339218E-4</v>
      </c>
      <c r="BM60" s="134">
        <f t="shared" si="37"/>
        <v>2.1159829340334753E-4</v>
      </c>
      <c r="BN60" s="133">
        <f t="shared" si="37"/>
        <v>4.0846305418719208E-4</v>
      </c>
      <c r="BO60" s="133">
        <f t="shared" si="37"/>
        <v>1.766420555227407E-4</v>
      </c>
      <c r="BP60" s="134">
        <f t="shared" ref="BP60" si="38">(BP15+BP14)/((BP34+BO34)/2)</f>
        <v>1.5791347892613714E-4</v>
      </c>
      <c r="BQ60" s="134"/>
      <c r="BR60" s="135">
        <f>(BR15+BR14)/((BR34+6600)/2)</f>
        <v>2.483863636363636E-3</v>
      </c>
      <c r="BS60" s="135">
        <f>(BS15+BS14)/AVERAGE(E34:I34)</f>
        <v>1.3054545454545454E-3</v>
      </c>
      <c r="BT60" s="135">
        <f>(BT15+BT14)/AVERAGE(I34:M34)</f>
        <v>1.1422142857142855E-3</v>
      </c>
      <c r="BU60" s="135">
        <f>(BU15+BU14)/AVERAGE(M34:Q34)</f>
        <v>8.8785046728971965E-4</v>
      </c>
      <c r="BV60" s="135">
        <f>(BV15+BV14)/AVERAGE(Q34:U34)</f>
        <v>9.652014652014653E-4</v>
      </c>
      <c r="BW60" s="135">
        <f>(BW15+BW14)/AVERAGE(U34:Y34)</f>
        <v>8.7704918032786893E-4</v>
      </c>
      <c r="BX60" s="135">
        <f>(BX15+BX14)/AVERAGE(Y34:AC34)</f>
        <v>2.39873417721519E-3</v>
      </c>
      <c r="BY60" s="135">
        <f>(BY15+BY14)/AVERAGE(AC34:AG34)</f>
        <v>2.0589789473684211E-3</v>
      </c>
      <c r="BZ60" s="135">
        <f>(BZ15+BZ14)/AVERAGE(AG34:AK34)</f>
        <v>7.858606557377049E-4</v>
      </c>
      <c r="CA60" s="135">
        <f>(CA15+CA14)/AVERAGE(AK34:AO34)</f>
        <v>7.495926680244399E-4</v>
      </c>
      <c r="CB60" s="135">
        <f>(CB15+CB14)/AVERAGE(AO34:AS34)</f>
        <v>8.6893939393939391E-4</v>
      </c>
      <c r="CC60" s="135">
        <f>(CC15+CC14)/AVERAGE(AS34:AW34)</f>
        <v>8.4705380577427831E-4</v>
      </c>
      <c r="CD60" s="135">
        <f>(CD15+CD14)/AVERAGE(AX34:BA34)</f>
        <v>1.0758595578673601E-3</v>
      </c>
      <c r="CE60" s="135">
        <f>(CE15+CE14)/AVERAGE(BB34:BE34)</f>
        <v>9.4201392111368924E-4</v>
      </c>
      <c r="CF60" s="135">
        <f>(CF15+CF14)/AVERAGE(BF34:BI34)</f>
        <v>8.3142192298443665E-4</v>
      </c>
      <c r="CG60" s="135">
        <f>(CG15+CG14)/AVERAGE(BJ34:BM34)</f>
        <v>7.8501201226079034E-4</v>
      </c>
    </row>
    <row r="61" spans="1:85" x14ac:dyDescent="0.2">
      <c r="A61" s="72" t="s">
        <v>107</v>
      </c>
      <c r="B61" s="130">
        <f>B16/((B34+6600)/2)</f>
        <v>6.4920634920634917E-3</v>
      </c>
      <c r="C61" s="130">
        <f t="shared" ref="C61:BO61" si="39">C16/((C34+B34)/2)</f>
        <v>5.8857142857142858E-3</v>
      </c>
      <c r="D61" s="130">
        <f t="shared" si="39"/>
        <v>6.3411764705882364E-3</v>
      </c>
      <c r="E61" s="131">
        <f t="shared" si="39"/>
        <v>5.466399999999998E-3</v>
      </c>
      <c r="F61" s="130">
        <f t="shared" si="39"/>
        <v>6.9760000000000004E-3</v>
      </c>
      <c r="G61" s="130">
        <f t="shared" si="39"/>
        <v>4.1034482758620693E-3</v>
      </c>
      <c r="H61" s="130">
        <f t="shared" si="39"/>
        <v>3.7032258064516126E-3</v>
      </c>
      <c r="I61" s="131">
        <f t="shared" si="39"/>
        <v>4.1319999999999985E-3</v>
      </c>
      <c r="J61" s="130">
        <f t="shared" si="39"/>
        <v>3.986666666666667E-3</v>
      </c>
      <c r="K61" s="130">
        <f t="shared" si="39"/>
        <v>3.6549019607843144E-3</v>
      </c>
      <c r="L61" s="130">
        <f t="shared" si="39"/>
        <v>4.0440677966101695E-3</v>
      </c>
      <c r="M61" s="131">
        <f t="shared" si="39"/>
        <v>3.8808235294117651E-3</v>
      </c>
      <c r="N61" s="130">
        <f t="shared" si="39"/>
        <v>4.4075949367088614E-3</v>
      </c>
      <c r="O61" s="130">
        <f t="shared" si="39"/>
        <v>4.1529411764705884E-3</v>
      </c>
      <c r="P61" s="130">
        <f t="shared" si="39"/>
        <v>3.2255813953488369E-3</v>
      </c>
      <c r="Q61" s="131">
        <f t="shared" si="39"/>
        <v>3.6946236559139783E-3</v>
      </c>
      <c r="R61" s="130">
        <f t="shared" si="39"/>
        <v>3.9922330097087377E-3</v>
      </c>
      <c r="S61" s="130">
        <f t="shared" si="39"/>
        <v>3.3999999999999998E-3</v>
      </c>
      <c r="T61" s="130">
        <f t="shared" si="39"/>
        <v>3.4417391304347828E-3</v>
      </c>
      <c r="U61" s="131">
        <f t="shared" si="39"/>
        <v>3.4230088495575228E-3</v>
      </c>
      <c r="V61" s="130">
        <f t="shared" si="39"/>
        <v>3.6056074766355143E-3</v>
      </c>
      <c r="W61" s="130">
        <f t="shared" si="39"/>
        <v>3.3504761904761906E-3</v>
      </c>
      <c r="X61" s="130">
        <f t="shared" si="39"/>
        <v>3.4693877551020408E-3</v>
      </c>
      <c r="Y61" s="131">
        <f t="shared" si="39"/>
        <v>3.9047619047619048E-3</v>
      </c>
      <c r="Z61" s="130">
        <f t="shared" si="39"/>
        <v>3.709756097560976E-3</v>
      </c>
      <c r="AA61" s="130">
        <f t="shared" si="39"/>
        <v>3.9381443298969077E-3</v>
      </c>
      <c r="AB61" s="130">
        <f t="shared" si="39"/>
        <v>4.3333333333333331E-3</v>
      </c>
      <c r="AC61" s="131">
        <f t="shared" si="39"/>
        <v>2.954444444444444E-3</v>
      </c>
      <c r="AD61" s="130">
        <f t="shared" si="39"/>
        <v>2.9279570000000001E-3</v>
      </c>
      <c r="AE61" s="130">
        <f t="shared" si="39"/>
        <v>2.7372543315508017E-3</v>
      </c>
      <c r="AF61" s="130">
        <f t="shared" si="39"/>
        <v>2.1438379749732623E-3</v>
      </c>
      <c r="AG61" s="131">
        <f t="shared" si="39"/>
        <v>3.5167933031313133E-3</v>
      </c>
      <c r="AH61" s="130">
        <f t="shared" si="39"/>
        <v>2.7853605769230772E-3</v>
      </c>
      <c r="AI61" s="130">
        <f t="shared" si="39"/>
        <v>2.403899521626794E-3</v>
      </c>
      <c r="AJ61" s="130">
        <f t="shared" si="39"/>
        <v>2.8992065624210521E-3</v>
      </c>
      <c r="AK61" s="131">
        <f t="shared" si="39"/>
        <v>3.0034745763841807E-3</v>
      </c>
      <c r="AL61" s="130">
        <f t="shared" si="39"/>
        <v>2.7614806282722517E-3</v>
      </c>
      <c r="AM61" s="130">
        <f t="shared" si="39"/>
        <v>2.3409279187817256E-3</v>
      </c>
      <c r="AN61" s="130">
        <f t="shared" si="39"/>
        <v>2.1408442342857139E-3</v>
      </c>
      <c r="AO61" s="131">
        <f t="shared" si="39"/>
        <v>2.2178562745098036E-3</v>
      </c>
      <c r="AP61" s="130">
        <f t="shared" si="39"/>
        <v>2.2480092592592595E-3</v>
      </c>
      <c r="AQ61" s="130">
        <f t="shared" si="39"/>
        <v>2.0910213920704848E-3</v>
      </c>
      <c r="AR61" s="130">
        <f t="shared" si="39"/>
        <v>1.9937678264462812E-3</v>
      </c>
      <c r="AS61" s="131">
        <f t="shared" si="39"/>
        <v>1.9915715209125476E-3</v>
      </c>
      <c r="AT61" s="130">
        <f t="shared" si="39"/>
        <v>2.0055587188612099E-3</v>
      </c>
      <c r="AU61" s="130">
        <f t="shared" si="39"/>
        <v>1.7242533333333336E-3</v>
      </c>
      <c r="AV61" s="130">
        <f t="shared" si="39"/>
        <v>1.6565079365079363E-3</v>
      </c>
      <c r="AW61" s="131">
        <f t="shared" si="39"/>
        <v>1.7457177914110427E-3</v>
      </c>
      <c r="AX61" s="130">
        <f t="shared" si="39"/>
        <v>1.8253082005571031E-3</v>
      </c>
      <c r="AY61" s="130">
        <f t="shared" si="39"/>
        <v>1.5501834687499999E-3</v>
      </c>
      <c r="AZ61" s="130">
        <f t="shared" si="39"/>
        <v>1.5447579380851065E-3</v>
      </c>
      <c r="BA61" s="131">
        <f t="shared" si="39"/>
        <v>1.674631122077922E-3</v>
      </c>
      <c r="BB61" s="130">
        <f t="shared" si="39"/>
        <v>1.505633811838791E-3</v>
      </c>
      <c r="BC61" s="130">
        <f t="shared" si="39"/>
        <v>1.4601825273631843E-3</v>
      </c>
      <c r="BD61" s="130">
        <f t="shared" si="39"/>
        <v>1.3471627906976743E-3</v>
      </c>
      <c r="BE61" s="131">
        <f t="shared" si="39"/>
        <v>1.3652956521739133E-3</v>
      </c>
      <c r="BF61" s="130">
        <f t="shared" si="39"/>
        <v>1.3471853546910756E-3</v>
      </c>
      <c r="BG61" s="130">
        <f t="shared" si="39"/>
        <v>1.1747130985358132E-3</v>
      </c>
      <c r="BH61" s="130">
        <f>BH16/((BH34+BG34)/2)</f>
        <v>1.1014950014256492E-3</v>
      </c>
      <c r="BI61" s="131">
        <f t="shared" si="39"/>
        <v>1.233868257630129E-3</v>
      </c>
      <c r="BJ61" s="130">
        <f t="shared" si="39"/>
        <v>1.2180879199428162E-3</v>
      </c>
      <c r="BK61" s="130">
        <f t="shared" si="39"/>
        <v>1.059524845240087E-3</v>
      </c>
      <c r="BL61" s="130">
        <f t="shared" si="39"/>
        <v>9.6290668348045401E-4</v>
      </c>
      <c r="BM61" s="131">
        <f t="shared" si="39"/>
        <v>1.1405316704955694E-3</v>
      </c>
      <c r="BN61" s="130">
        <f t="shared" si="39"/>
        <v>1.3219901477832512E-3</v>
      </c>
      <c r="BO61" s="130">
        <f t="shared" si="39"/>
        <v>1.0962669816893089E-3</v>
      </c>
      <c r="BP61" s="131">
        <f t="shared" ref="BP61" si="40">BP16/((BP34+BO34)/2)</f>
        <v>1.0333509528446237E-3</v>
      </c>
      <c r="BQ61" s="131"/>
      <c r="BR61" s="132">
        <f>BR16/((BR34+6600)/2)</f>
        <v>2.166636363636364E-2</v>
      </c>
      <c r="BS61" s="132">
        <f>BS16/AVERAGE(E34:I34)</f>
        <v>1.8217012987012986E-2</v>
      </c>
      <c r="BT61" s="132">
        <f>BT16/AVERAGE(I34:M34)</f>
        <v>1.5505285714285715E-2</v>
      </c>
      <c r="BU61" s="132">
        <f>BU16/AVERAGE(M34:Q34)</f>
        <v>1.5446261682242989E-2</v>
      </c>
      <c r="BV61" s="132">
        <f>BV16/AVERAGE(Q34:U34)</f>
        <v>1.4388278388278391E-2</v>
      </c>
      <c r="BW61" s="132">
        <f>BW16/AVERAGE(U34:Y34)</f>
        <v>1.4401639344262302E-2</v>
      </c>
      <c r="BX61" s="132">
        <f>BX16/AVERAGE(Y34:AC34)</f>
        <v>1.457278481012658E-2</v>
      </c>
      <c r="BY61" s="132">
        <f>BY16/AVERAGE(AC34:AG34)</f>
        <v>1.1335207038631579E-2</v>
      </c>
      <c r="BZ61" s="132">
        <f>BZ16/AVERAGE(AG34:AK34)</f>
        <v>1.1087265609118853E-2</v>
      </c>
      <c r="CA61" s="132">
        <f>CA16/AVERAGE(AK34:AO34)</f>
        <v>9.4737970973523423E-3</v>
      </c>
      <c r="CB61" s="132">
        <f>CB16/AVERAGE(AO34:AS34)</f>
        <v>8.2765445286195286E-3</v>
      </c>
      <c r="CC61" s="132">
        <f>CC16/AVERAGE(AS34:AW34)</f>
        <v>7.1251377952755912E-3</v>
      </c>
      <c r="CD61" s="132">
        <f>CD16/AVERAGE(AX34:BA34)</f>
        <v>6.4398389147464243E-3</v>
      </c>
      <c r="CE61" s="132">
        <f>CE16/AVERAGE(BB34:BE34)</f>
        <v>5.5499907176334113E-3</v>
      </c>
      <c r="CF61" s="132">
        <f>CF16/AVERAGE(BF34:BI34)</f>
        <v>4.7606762466773766E-3</v>
      </c>
      <c r="CG61" s="132">
        <f>CG16/AVERAGE(BJ34:BM34)</f>
        <v>4.3423544031149031E-3</v>
      </c>
    </row>
    <row r="62" spans="1:85" x14ac:dyDescent="0.2">
      <c r="A62" s="72" t="s">
        <v>108</v>
      </c>
      <c r="B62" s="136">
        <f>(B22-B21)/((B34+6600)/2)</f>
        <v>-6.0793650793650802E-3</v>
      </c>
      <c r="C62" s="136">
        <f t="shared" ref="C62:BO62" si="41">(C22-C21)/((C34+B34)/2)</f>
        <v>-5.2571428571428578E-3</v>
      </c>
      <c r="D62" s="136">
        <f t="shared" si="41"/>
        <v>-4.329411764705882E-3</v>
      </c>
      <c r="E62" s="137">
        <f t="shared" si="41"/>
        <v>-3.6652000000000008E-3</v>
      </c>
      <c r="F62" s="136">
        <f t="shared" si="41"/>
        <v>-2.96E-3</v>
      </c>
      <c r="G62" s="136">
        <f t="shared" si="41"/>
        <v>-2.6896551724137933E-3</v>
      </c>
      <c r="H62" s="136">
        <f t="shared" si="41"/>
        <v>-3.0000000000000001E-3</v>
      </c>
      <c r="I62" s="137">
        <f t="shared" si="41"/>
        <v>-3.0734594594594598E-3</v>
      </c>
      <c r="J62" s="136">
        <f t="shared" si="41"/>
        <v>-2.4622222222222224E-3</v>
      </c>
      <c r="K62" s="136">
        <f t="shared" si="41"/>
        <v>-2.2901960784313725E-3</v>
      </c>
      <c r="L62" s="136">
        <f t="shared" si="41"/>
        <v>-2E-3</v>
      </c>
      <c r="M62" s="137">
        <f t="shared" si="41"/>
        <v>-1.7583823529411769E-3</v>
      </c>
      <c r="N62" s="138">
        <f t="shared" si="41"/>
        <v>-2.0481012658227849E-3</v>
      </c>
      <c r="O62" s="136">
        <f t="shared" si="41"/>
        <v>-2.1247058823529413E-3</v>
      </c>
      <c r="P62" s="138">
        <f t="shared" si="41"/>
        <v>-2.0395348837209302E-3</v>
      </c>
      <c r="Q62" s="137">
        <f t="shared" si="41"/>
        <v>-2.3655913978494624E-3</v>
      </c>
      <c r="R62" s="138">
        <f t="shared" si="41"/>
        <v>-2.095145631067961E-3</v>
      </c>
      <c r="S62" s="136">
        <f t="shared" si="41"/>
        <v>-1.9783783783783784E-3</v>
      </c>
      <c r="T62" s="138">
        <f t="shared" si="41"/>
        <v>-2.0313043478260872E-3</v>
      </c>
      <c r="U62" s="137">
        <f t="shared" si="41"/>
        <v>-3.033628318584071E-3</v>
      </c>
      <c r="V62" s="136">
        <f t="shared" si="41"/>
        <v>-2.6429906542056072E-3</v>
      </c>
      <c r="W62" s="136">
        <f t="shared" si="41"/>
        <v>-2.6304761904761905E-3</v>
      </c>
      <c r="X62" s="136">
        <f t="shared" si="41"/>
        <v>-2.259183673469388E-3</v>
      </c>
      <c r="Y62" s="137">
        <f t="shared" si="41"/>
        <v>-2.8714285714285712E-3</v>
      </c>
      <c r="Z62" s="136">
        <f t="shared" si="41"/>
        <v>-2.9048780487804875E-3</v>
      </c>
      <c r="AA62" s="136">
        <f t="shared" si="41"/>
        <v>-2.7030927835051547E-3</v>
      </c>
      <c r="AB62" s="136">
        <f t="shared" si="41"/>
        <v>-2.5611111111111108E-3</v>
      </c>
      <c r="AC62" s="137">
        <f t="shared" si="41"/>
        <v>-2.5266666666666666E-3</v>
      </c>
      <c r="AD62" s="136">
        <f t="shared" si="41"/>
        <v>-2.1677419462365587E-3</v>
      </c>
      <c r="AE62" s="136">
        <f t="shared" si="41"/>
        <v>-2.0484842780748667E-3</v>
      </c>
      <c r="AF62" s="136">
        <f t="shared" si="41"/>
        <v>-1.8894743386096259E-3</v>
      </c>
      <c r="AG62" s="137">
        <f t="shared" si="41"/>
        <v>-2.3908337071717172E-3</v>
      </c>
      <c r="AH62" s="136">
        <f t="shared" si="41"/>
        <v>-1.718341346153846E-3</v>
      </c>
      <c r="AI62" s="136">
        <f t="shared" si="41"/>
        <v>-1.6555741627751193E-3</v>
      </c>
      <c r="AJ62" s="136">
        <f t="shared" si="41"/>
        <v>-1.7339434045263158E-3</v>
      </c>
      <c r="AK62" s="137">
        <f t="shared" si="41"/>
        <v>-1.9583898306214688E-3</v>
      </c>
      <c r="AL62" s="136">
        <f t="shared" si="41"/>
        <v>-1.6771874345549735E-3</v>
      </c>
      <c r="AM62" s="136">
        <f t="shared" si="41"/>
        <v>-1.6837705583756344E-3</v>
      </c>
      <c r="AN62" s="136">
        <f t="shared" si="41"/>
        <v>-1.7041095404081632E-3</v>
      </c>
      <c r="AO62" s="137">
        <f t="shared" si="41"/>
        <v>-1.6207974509803923E-3</v>
      </c>
      <c r="AP62" s="136">
        <f t="shared" si="41"/>
        <v>-1.4980092592592595E-3</v>
      </c>
      <c r="AQ62" s="139">
        <f t="shared" si="41"/>
        <v>-1.3896998061674007E-3</v>
      </c>
      <c r="AR62" s="136">
        <f t="shared" si="41"/>
        <v>-1.3293215454545453E-3</v>
      </c>
      <c r="AS62" s="137">
        <f t="shared" si="41"/>
        <v>-1.2927122053231939E-3</v>
      </c>
      <c r="AT62" s="136">
        <f t="shared" si="41"/>
        <v>-1.2500711743772242E-3</v>
      </c>
      <c r="AU62" s="139">
        <f t="shared" si="41"/>
        <v>-1.1753933333333332E-3</v>
      </c>
      <c r="AV62" s="136">
        <f t="shared" si="41"/>
        <v>-1.1142158730158731E-3</v>
      </c>
      <c r="AW62" s="131">
        <f t="shared" si="41"/>
        <v>-1.0943619631901842E-3</v>
      </c>
      <c r="AX62" s="139">
        <f t="shared" si="41"/>
        <v>-1.0003666963788302E-3</v>
      </c>
      <c r="AY62" s="139">
        <f t="shared" si="41"/>
        <v>-9.6155846875000002E-4</v>
      </c>
      <c r="AZ62" s="139">
        <f t="shared" si="41"/>
        <v>-9.8147070404255312E-4</v>
      </c>
      <c r="BA62" s="140">
        <f t="shared" si="41"/>
        <v>-1.0357895636363636E-3</v>
      </c>
      <c r="BB62" s="139">
        <f t="shared" si="41"/>
        <v>-1.0145859528967254E-3</v>
      </c>
      <c r="BC62" s="139">
        <f t="shared" si="41"/>
        <v>-9.9688401990049745E-4</v>
      </c>
      <c r="BD62" s="139">
        <f t="shared" si="41"/>
        <v>-9.2239999999999998E-4</v>
      </c>
      <c r="BE62" s="140">
        <f t="shared" si="41"/>
        <v>-8.6567826086956514E-4</v>
      </c>
      <c r="BF62" s="139">
        <f t="shared" si="41"/>
        <v>-9.9995839400873732E-4</v>
      </c>
      <c r="BG62" s="139">
        <f t="shared" si="41"/>
        <v>-1.0553977047882866E-3</v>
      </c>
      <c r="BH62" s="139">
        <f t="shared" si="41"/>
        <v>-8.6694757303974453E-4</v>
      </c>
      <c r="BI62" s="140">
        <f t="shared" si="41"/>
        <v>-1.0112956995466708E-3</v>
      </c>
      <c r="BJ62" s="139">
        <f t="shared" si="41"/>
        <v>-1.0327305218012868E-3</v>
      </c>
      <c r="BK62" s="139">
        <f t="shared" si="41"/>
        <v>-9.2875355529529861E-4</v>
      </c>
      <c r="BL62" s="139">
        <f t="shared" si="41"/>
        <v>-8.3509142496847408E-4</v>
      </c>
      <c r="BM62" s="140">
        <f t="shared" si="41"/>
        <v>-9.9058746307843781E-4</v>
      </c>
      <c r="BN62" s="139">
        <f t="shared" si="41"/>
        <v>-8.7630870279146143E-4</v>
      </c>
      <c r="BO62" s="139">
        <f t="shared" si="41"/>
        <v>-8.1922917897223871E-4</v>
      </c>
      <c r="BP62" s="140">
        <f t="shared" ref="BP62" si="42">(BP22-BP21)/((BP34+BO34)/2)</f>
        <v>-7.6144943663930998E-4</v>
      </c>
      <c r="BQ62" s="137"/>
      <c r="BR62" s="141">
        <f>(BR22-BR21)/((BR34+6600)/2)</f>
        <v>-1.6880909090909092E-2</v>
      </c>
      <c r="BS62" s="141">
        <f>(BS22-BS21)/AVERAGE(E34:I34)</f>
        <v>-1.1646688311688313E-2</v>
      </c>
      <c r="BT62" s="141">
        <f>(BT22-BT21)/AVERAGE(I34:M34)</f>
        <v>-8.3066071428571434E-3</v>
      </c>
      <c r="BU62" s="141">
        <f>(BU22-BU21)/AVERAGE(M34:Q34)</f>
        <v>-8.6191588785046718E-3</v>
      </c>
      <c r="BV62" s="141">
        <f>(BV22-BV21)/AVERAGE(Q34:U34)</f>
        <v>-9.2655677655677643E-3</v>
      </c>
      <c r="BW62" s="141">
        <f>(BW22-BW21)/AVERAGE(U34:Y34)</f>
        <v>-1.0467213114754098E-2</v>
      </c>
      <c r="BX62" s="141">
        <f>(BX22-BX21)/AVERAGE(Y34:AC34)</f>
        <v>-1.0474683544303797E-2</v>
      </c>
      <c r="BY62" s="141">
        <f>(BY22-BY21)/AVERAGE(AC34:AG34)</f>
        <v>-8.489385985999999E-3</v>
      </c>
      <c r="BZ62" s="141">
        <f>(BZ22-BZ21)/AVERAGE(AG34:AK34)</f>
        <v>-7.0671836419057372E-3</v>
      </c>
      <c r="CA62" s="141">
        <f>(CA22-CA21)/AVERAGE(AK34:AO34)</f>
        <v>-6.7041433295315688E-3</v>
      </c>
      <c r="CB62" s="141">
        <f>(CB22-CB21)/AVERAGE(AO34:AS34)</f>
        <v>-5.4743728114478116E-3</v>
      </c>
      <c r="CC62" s="141">
        <f>(CC22-CC21)/AVERAGE(AS34:AW34)</f>
        <v>-4.6313254593175852E-3</v>
      </c>
      <c r="CD62" s="141">
        <f>(CD22-CD21)/AVERAGE(AX34:BA34)</f>
        <v>-3.8912407352925883E-3</v>
      </c>
      <c r="CE62" s="142">
        <f>(CE22-CE21)/AVERAGE(BB34:BE34)</f>
        <v>-3.7085429218097449E-3</v>
      </c>
      <c r="CF62" s="142">
        <f>(CF22-CF21)/AVERAGE(BF34:BI34)</f>
        <v>-3.8594343682249064E-3</v>
      </c>
      <c r="CG62" s="142">
        <f>(CG22-CG21)/AVERAGE(BJ34:BM34)</f>
        <v>-3.7552448015905891E-3</v>
      </c>
    </row>
    <row r="63" spans="1:85" x14ac:dyDescent="0.2">
      <c r="A63" s="72"/>
      <c r="B63" s="64"/>
      <c r="C63" s="72"/>
      <c r="D63" s="64"/>
      <c r="E63" s="62"/>
      <c r="F63" s="64"/>
      <c r="G63" s="72"/>
      <c r="H63" s="64"/>
      <c r="I63" s="62"/>
      <c r="J63" s="64"/>
      <c r="K63" s="72"/>
      <c r="L63" s="64"/>
      <c r="M63" s="62"/>
      <c r="N63" s="117"/>
      <c r="O63" s="72"/>
      <c r="P63" s="117"/>
      <c r="Q63" s="62"/>
      <c r="R63" s="117"/>
      <c r="S63" s="72"/>
      <c r="T63" s="117"/>
      <c r="U63" s="62"/>
      <c r="V63" s="72"/>
      <c r="W63" s="72"/>
      <c r="X63" s="72"/>
      <c r="Y63" s="62"/>
      <c r="Z63" s="72"/>
      <c r="AA63" s="72"/>
      <c r="AB63" s="72"/>
      <c r="AC63" s="62"/>
      <c r="AD63" s="72"/>
      <c r="AE63" s="72"/>
      <c r="AF63" s="72"/>
      <c r="AG63" s="62"/>
      <c r="AH63" s="72"/>
      <c r="AI63" s="72"/>
      <c r="AJ63" s="72"/>
      <c r="AK63" s="62"/>
      <c r="AL63" s="72"/>
      <c r="AM63" s="72"/>
      <c r="AN63" s="72"/>
      <c r="AO63" s="62"/>
      <c r="AP63" s="72"/>
      <c r="AQ63" s="72"/>
      <c r="AR63" s="72"/>
      <c r="AS63" s="62"/>
      <c r="AT63" s="72"/>
      <c r="AU63" s="72"/>
      <c r="AV63" s="72"/>
      <c r="AW63" s="62"/>
      <c r="AX63" s="72"/>
      <c r="AY63" s="14"/>
      <c r="AZ63" s="14"/>
      <c r="BA63" s="15"/>
      <c r="BB63" s="143"/>
      <c r="BC63" s="144"/>
      <c r="BD63" s="144"/>
      <c r="BE63" s="24"/>
      <c r="BF63" s="14"/>
      <c r="BG63" s="14"/>
      <c r="BH63" s="14"/>
      <c r="BI63" s="24"/>
      <c r="BJ63" s="14"/>
      <c r="BK63" s="14"/>
      <c r="BL63" s="14"/>
      <c r="BM63" s="24"/>
      <c r="BN63" s="14"/>
      <c r="BO63" s="14"/>
      <c r="BP63" s="24"/>
      <c r="BQ63" s="62"/>
      <c r="BR63" s="118"/>
      <c r="BS63" s="118"/>
      <c r="BT63" s="118"/>
      <c r="BU63" s="118"/>
      <c r="BV63" s="118"/>
      <c r="BW63" s="118"/>
      <c r="BX63" s="118"/>
      <c r="BY63" s="118"/>
      <c r="BZ63" s="62"/>
      <c r="CA63" s="62"/>
      <c r="CB63" s="62"/>
      <c r="CC63" s="62"/>
      <c r="CD63" s="62"/>
      <c r="CE63" s="15"/>
      <c r="CF63" s="15"/>
      <c r="CG63" s="15"/>
    </row>
    <row r="64" spans="1:85" x14ac:dyDescent="0.2">
      <c r="A64" s="72" t="s">
        <v>21</v>
      </c>
      <c r="B64" s="145">
        <f t="shared" ref="B64:BK64" si="43">B24/B16</f>
        <v>5.3789731051344644E-2</v>
      </c>
      <c r="C64" s="145">
        <f t="shared" si="43"/>
        <v>0.10194174757281542</v>
      </c>
      <c r="D64" s="145">
        <f t="shared" si="43"/>
        <v>0.31354359925788505</v>
      </c>
      <c r="E64" s="146">
        <f t="shared" si="43"/>
        <v>0.32756475925654865</v>
      </c>
      <c r="F64" s="145">
        <f t="shared" si="43"/>
        <v>0.57339449541284404</v>
      </c>
      <c r="G64" s="145">
        <f t="shared" si="43"/>
        <v>0.34285714285714292</v>
      </c>
      <c r="H64" s="145">
        <f t="shared" si="43"/>
        <v>0.18989547038327523</v>
      </c>
      <c r="I64" s="146">
        <f t="shared" si="43"/>
        <v>0.25618115695560001</v>
      </c>
      <c r="J64" s="145">
        <f t="shared" si="43"/>
        <v>0.38238573021181721</v>
      </c>
      <c r="K64" s="145">
        <f t="shared" si="43"/>
        <v>0.37339055793991427</v>
      </c>
      <c r="L64" s="145">
        <f t="shared" si="43"/>
        <v>0.49455155071248957</v>
      </c>
      <c r="M64" s="146">
        <f t="shared" si="43"/>
        <v>0.54563161245339076</v>
      </c>
      <c r="N64" s="145">
        <f t="shared" si="43"/>
        <v>0.53532452613440551</v>
      </c>
      <c r="O64" s="145">
        <f t="shared" si="43"/>
        <v>0.48611898016997168</v>
      </c>
      <c r="P64" s="145">
        <f t="shared" si="43"/>
        <v>0.36697909156452774</v>
      </c>
      <c r="Q64" s="146">
        <f t="shared" si="43"/>
        <v>0.36204889406286378</v>
      </c>
      <c r="R64" s="145">
        <f t="shared" si="43"/>
        <v>0.47568093385214005</v>
      </c>
      <c r="S64" s="145">
        <f t="shared" si="43"/>
        <v>0.4149443561208267</v>
      </c>
      <c r="T64" s="145">
        <f t="shared" si="43"/>
        <v>0.40980293077311769</v>
      </c>
      <c r="U64" s="146">
        <f t="shared" si="43"/>
        <v>0.11116856256463302</v>
      </c>
      <c r="V64" s="145">
        <f t="shared" si="43"/>
        <v>0.26594090202177312</v>
      </c>
      <c r="W64" s="145">
        <f t="shared" si="43"/>
        <v>0.21489482660602621</v>
      </c>
      <c r="X64" s="145">
        <f t="shared" si="43"/>
        <v>0.3352941176470588</v>
      </c>
      <c r="Y64" s="146">
        <f t="shared" si="43"/>
        <v>0.22195121951219515</v>
      </c>
      <c r="Z64" s="145">
        <f t="shared" si="43"/>
        <v>0.21367521367521383</v>
      </c>
      <c r="AA64" s="145">
        <f t="shared" si="43"/>
        <v>0.31413612565445037</v>
      </c>
      <c r="AB64" s="145">
        <f t="shared" si="43"/>
        <v>0.40288461538461545</v>
      </c>
      <c r="AC64" s="146">
        <f t="shared" si="43"/>
        <v>0.13012410680707021</v>
      </c>
      <c r="AD64" s="145">
        <f t="shared" si="43"/>
        <v>0.25964010187425612</v>
      </c>
      <c r="AE64" s="145">
        <f t="shared" si="43"/>
        <v>0.251628080568498</v>
      </c>
      <c r="AF64" s="145">
        <f t="shared" si="43"/>
        <v>0.11615432028339466</v>
      </c>
      <c r="AG64" s="146">
        <f t="shared" si="43"/>
        <v>0.29230600418412311</v>
      </c>
      <c r="AH64" s="145">
        <f t="shared" si="43"/>
        <v>0.34282952593832805</v>
      </c>
      <c r="AI64" s="145">
        <f t="shared" si="43"/>
        <v>0.26551755022180806</v>
      </c>
      <c r="AJ64" s="145">
        <f t="shared" si="43"/>
        <v>0.36670650119149356</v>
      </c>
      <c r="AK64" s="146">
        <f t="shared" si="43"/>
        <v>0.31766598006761793</v>
      </c>
      <c r="AL64" s="145">
        <f t="shared" si="43"/>
        <v>0.35093852831055816</v>
      </c>
      <c r="AM64" s="145">
        <f t="shared" si="43"/>
        <v>0.22955017186989057</v>
      </c>
      <c r="AN64" s="145">
        <f t="shared" si="43"/>
        <v>0.15776724743989007</v>
      </c>
      <c r="AO64" s="146">
        <f t="shared" si="43"/>
        <v>0.21527588864958525</v>
      </c>
      <c r="AP64" s="145">
        <f t="shared" si="43"/>
        <v>0.29038037770043451</v>
      </c>
      <c r="AQ64" s="145">
        <f t="shared" si="43"/>
        <v>0.28694111034698372</v>
      </c>
      <c r="AR64" s="145">
        <f t="shared" si="43"/>
        <v>0.2988651741146432</v>
      </c>
      <c r="AS64" s="146">
        <f t="shared" si="43"/>
        <v>0.31845230043698797</v>
      </c>
      <c r="AT64" s="145">
        <f t="shared" si="43"/>
        <v>0.33831947505332161</v>
      </c>
      <c r="AU64" s="145">
        <f t="shared" si="43"/>
        <v>0.27345556337429155</v>
      </c>
      <c r="AV64" s="145">
        <f t="shared" si="43"/>
        <v>0.28865848984285158</v>
      </c>
      <c r="AW64" s="146">
        <f t="shared" si="43"/>
        <v>0.33621622761393327</v>
      </c>
      <c r="AX64" s="145">
        <f t="shared" si="43"/>
        <v>0.41591327766063491</v>
      </c>
      <c r="AY64" s="145">
        <f t="shared" si="43"/>
        <v>0.34017814813358149</v>
      </c>
      <c r="AZ64" s="145">
        <f t="shared" si="43"/>
        <v>0.3370665120894038</v>
      </c>
      <c r="BA64" s="146">
        <f t="shared" si="43"/>
        <v>0.35123377634184688</v>
      </c>
      <c r="BB64" s="145">
        <f t="shared" si="43"/>
        <v>0.29829860351472964</v>
      </c>
      <c r="BC64" s="145">
        <f t="shared" si="43"/>
        <v>0.29587386689692408</v>
      </c>
      <c r="BD64" s="145">
        <f t="shared" si="43"/>
        <v>0.29007043226073748</v>
      </c>
      <c r="BE64" s="146">
        <f t="shared" si="43"/>
        <v>0.34306313650809833</v>
      </c>
      <c r="BF64" s="145">
        <f t="shared" si="43"/>
        <v>0.22830732930610639</v>
      </c>
      <c r="BG64" s="145">
        <f t="shared" si="43"/>
        <v>7.0570995452248472E-2</v>
      </c>
      <c r="BH64" s="145">
        <f t="shared" si="43"/>
        <v>0.18137511538514525</v>
      </c>
      <c r="BI64" s="146">
        <f t="shared" si="43"/>
        <v>0.15815263407574651</v>
      </c>
      <c r="BJ64" s="145">
        <f t="shared" si="43"/>
        <v>0.12297657714753479</v>
      </c>
      <c r="BK64" s="145">
        <f t="shared" si="43"/>
        <v>9.2720732442939865E-2</v>
      </c>
      <c r="BL64" s="145">
        <f>BL24/BL16</f>
        <v>9.4698036236961283E-2</v>
      </c>
      <c r="BM64" s="146">
        <f>BM24/BM16</f>
        <v>0.1179126381215469</v>
      </c>
      <c r="BN64" s="145">
        <f>BN24/BN16</f>
        <v>0.3203658712296234</v>
      </c>
      <c r="BO64" s="145">
        <f>BO24/BO16</f>
        <v>0.22117425834330096</v>
      </c>
      <c r="BP64" s="146">
        <f t="shared" ref="BP64" si="44">BP24/BP16</f>
        <v>0.24836984907306206</v>
      </c>
      <c r="BQ64" s="146"/>
      <c r="BR64" s="147">
        <f t="shared" ref="BR64:CC64" si="45">BR24/BR16</f>
        <v>0.21611840725045098</v>
      </c>
      <c r="BS64" s="147">
        <f t="shared" si="45"/>
        <v>0.35960034504637439</v>
      </c>
      <c r="BT64" s="147">
        <f t="shared" si="45"/>
        <v>0.46089121682007056</v>
      </c>
      <c r="BU64" s="147">
        <f t="shared" si="45"/>
        <v>0.44183935864468304</v>
      </c>
      <c r="BV64" s="147">
        <f t="shared" si="45"/>
        <v>0.3547606924643586</v>
      </c>
      <c r="BW64" s="147">
        <f t="shared" si="45"/>
        <v>0.25967558338076302</v>
      </c>
      <c r="BX64" s="147">
        <f t="shared" si="45"/>
        <v>0.27448425624321376</v>
      </c>
      <c r="BY64" s="147">
        <f t="shared" si="45"/>
        <v>0.24158823233188523</v>
      </c>
      <c r="BZ64" s="146">
        <f t="shared" si="45"/>
        <v>0.32477815236812385</v>
      </c>
      <c r="CA64" s="146">
        <f t="shared" si="45"/>
        <v>0.24430123015609112</v>
      </c>
      <c r="CB64" s="146">
        <f t="shared" si="45"/>
        <v>0.29910903240221393</v>
      </c>
      <c r="CC64" s="146">
        <f t="shared" si="45"/>
        <v>0.31038677706652085</v>
      </c>
      <c r="CD64" s="146">
        <f>CD24/CD16</f>
        <v>0.3623696355634814</v>
      </c>
      <c r="CE64" s="146">
        <f>CE24/CE16</f>
        <v>0.30746398698654842</v>
      </c>
      <c r="CF64" s="146">
        <f>CF24/CF16</f>
        <v>0.16093344565591372</v>
      </c>
      <c r="CG64" s="146">
        <f>CG24/CG16</f>
        <v>0.10773160237909531</v>
      </c>
    </row>
    <row r="65" spans="1:85" x14ac:dyDescent="0.2">
      <c r="A65" s="72" t="s">
        <v>109</v>
      </c>
      <c r="B65" s="145">
        <f t="shared" ref="B65:BK65" si="46">-(B9+B13+B14+B15)/(B22)</f>
        <v>0.41860465116279066</v>
      </c>
      <c r="C65" s="145">
        <f t="shared" si="46"/>
        <v>0.49999999999999989</v>
      </c>
      <c r="D65" s="145">
        <f t="shared" si="46"/>
        <v>0.48108108108108111</v>
      </c>
      <c r="E65" s="146">
        <f t="shared" si="46"/>
        <v>0.56341476685347391</v>
      </c>
      <c r="F65" s="145">
        <f t="shared" si="46"/>
        <v>0.7876344086021505</v>
      </c>
      <c r="G65" s="145">
        <f t="shared" si="46"/>
        <v>0.65984654731457804</v>
      </c>
      <c r="H65" s="145">
        <f t="shared" si="46"/>
        <v>0.60430107526881727</v>
      </c>
      <c r="I65" s="146">
        <f t="shared" si="46"/>
        <v>0.49376527902354955</v>
      </c>
      <c r="J65" s="145">
        <f t="shared" si="46"/>
        <v>0.66787003610108298</v>
      </c>
      <c r="K65" s="145">
        <f t="shared" si="46"/>
        <v>0.68150684931506844</v>
      </c>
      <c r="L65" s="145">
        <f t="shared" si="46"/>
        <v>0.71973466003316755</v>
      </c>
      <c r="M65" s="146">
        <f t="shared" si="46"/>
        <v>0.88360882691441645</v>
      </c>
      <c r="N65" s="145">
        <f t="shared" si="46"/>
        <v>0.80222496909765129</v>
      </c>
      <c r="O65" s="145">
        <f t="shared" si="46"/>
        <v>0.77177508269018735</v>
      </c>
      <c r="P65" s="145">
        <f t="shared" si="46"/>
        <v>0.73348519362186781</v>
      </c>
      <c r="Q65" s="146">
        <f t="shared" si="46"/>
        <v>0.70164233576642332</v>
      </c>
      <c r="R65" s="145">
        <f t="shared" si="46"/>
        <v>0.84415584415584399</v>
      </c>
      <c r="S65" s="145">
        <f t="shared" si="46"/>
        <v>0.90126811594202905</v>
      </c>
      <c r="T65" s="145">
        <f t="shared" si="46"/>
        <v>0.87585616438356151</v>
      </c>
      <c r="U65" s="146">
        <f t="shared" si="46"/>
        <v>0.53635834787667236</v>
      </c>
      <c r="V65" s="145">
        <f t="shared" si="46"/>
        <v>0.65677966101694929</v>
      </c>
      <c r="W65" s="145">
        <f t="shared" si="46"/>
        <v>0.65604634322954403</v>
      </c>
      <c r="X65" s="145">
        <f t="shared" si="46"/>
        <v>0.74159292035398217</v>
      </c>
      <c r="Y65" s="146">
        <f t="shared" si="46"/>
        <v>0.4843260188087774</v>
      </c>
      <c r="Z65" s="145">
        <f t="shared" si="46"/>
        <v>0.48327759197324416</v>
      </c>
      <c r="AA65" s="145">
        <f t="shared" si="46"/>
        <v>0.49236641221374045</v>
      </c>
      <c r="AB65" s="145">
        <f t="shared" si="46"/>
        <v>0.89694041867954932</v>
      </c>
      <c r="AC65" s="146">
        <f t="shared" si="46"/>
        <v>0.55252918287937747</v>
      </c>
      <c r="AD65" s="145">
        <f t="shared" si="46"/>
        <v>0.65079365252582522</v>
      </c>
      <c r="AE65" s="145">
        <f t="shared" si="46"/>
        <v>0.54890345949278363</v>
      </c>
      <c r="AF65" s="145">
        <f t="shared" si="46"/>
        <v>0.59802072614618618</v>
      </c>
      <c r="AG65" s="146">
        <f t="shared" si="46"/>
        <v>0.98120884643591255</v>
      </c>
      <c r="AH65" s="145">
        <f t="shared" si="46"/>
        <v>0.90119111718124156</v>
      </c>
      <c r="AI65" s="145">
        <f t="shared" si="46"/>
        <v>0.94146579407658415</v>
      </c>
      <c r="AJ65" s="145">
        <f t="shared" si="46"/>
        <v>0.95585485667916525</v>
      </c>
      <c r="AK65" s="146">
        <f t="shared" si="46"/>
        <v>0.97319284664879202</v>
      </c>
      <c r="AL65" s="145">
        <f t="shared" si="46"/>
        <v>0.97517108582391721</v>
      </c>
      <c r="AM65" s="145">
        <f t="shared" si="46"/>
        <v>0.93824985336451039</v>
      </c>
      <c r="AN65" s="145">
        <f t="shared" si="46"/>
        <v>0.82965741867654885</v>
      </c>
      <c r="AO65" s="146">
        <f t="shared" si="46"/>
        <v>0.93690899358916502</v>
      </c>
      <c r="AP65" s="145">
        <f t="shared" si="46"/>
        <v>0.92570450126244297</v>
      </c>
      <c r="AQ65" s="145">
        <f t="shared" si="46"/>
        <v>0.9704545731735279</v>
      </c>
      <c r="AR65" s="145">
        <f t="shared" si="46"/>
        <v>0.94561500089978534</v>
      </c>
      <c r="AS65" s="146">
        <f t="shared" si="46"/>
        <v>0.96806573394145523</v>
      </c>
      <c r="AT65" s="145">
        <f t="shared" si="46"/>
        <v>0.9456956057688698</v>
      </c>
      <c r="AU65" s="145">
        <f t="shared" si="46"/>
        <v>0.95155179019966785</v>
      </c>
      <c r="AV65" s="145">
        <f t="shared" si="46"/>
        <v>0.96826859350500294</v>
      </c>
      <c r="AW65" s="146">
        <f t="shared" si="46"/>
        <v>0.95366924148008514</v>
      </c>
      <c r="AX65" s="145">
        <f t="shared" si="46"/>
        <v>1.0135704408980335</v>
      </c>
      <c r="AY65" s="145">
        <f t="shared" si="46"/>
        <v>0.96649968720311363</v>
      </c>
      <c r="AZ65" s="145">
        <f t="shared" si="46"/>
        <v>0.92747973357267055</v>
      </c>
      <c r="BA65" s="146">
        <f t="shared" si="46"/>
        <v>0.91877708654705215</v>
      </c>
      <c r="BB65" s="145">
        <f t="shared" si="46"/>
        <v>0.84455191041883848</v>
      </c>
      <c r="BC65" s="145">
        <f t="shared" si="46"/>
        <v>0.8939604223172074</v>
      </c>
      <c r="BD65" s="145">
        <f t="shared" si="46"/>
        <v>0.87217931758938649</v>
      </c>
      <c r="BE65" s="146">
        <f t="shared" si="46"/>
        <v>0.94307043482476127</v>
      </c>
      <c r="BF65" s="145">
        <f t="shared" si="46"/>
        <v>0.77901397120914384</v>
      </c>
      <c r="BG65" s="145">
        <f t="shared" si="46"/>
        <v>0.67671012428371047</v>
      </c>
      <c r="BH65" s="145">
        <f t="shared" si="46"/>
        <v>0.76623343837962254</v>
      </c>
      <c r="BI65" s="146">
        <f t="shared" si="46"/>
        <v>0.73167156471125305</v>
      </c>
      <c r="BJ65" s="145">
        <f t="shared" si="46"/>
        <v>0.71096457772960231</v>
      </c>
      <c r="BK65" s="145">
        <f t="shared" si="46"/>
        <v>0.7458194096351991</v>
      </c>
      <c r="BL65" s="145">
        <f>-(BL9+BL13+BL14+BL15)/(BL22)</f>
        <v>0.70669776861596323</v>
      </c>
      <c r="BM65" s="146">
        <f>-(BM9+BM13+BM14+BM15)/(BM22)</f>
        <v>0.72383972232280636</v>
      </c>
      <c r="BN65" s="145">
        <f>-(BN9+BN13+BN14+BN15)/(BN22)</f>
        <v>1.034501286624949</v>
      </c>
      <c r="BO65" s="145">
        <f>-(BO9+BO13+BO14+BO15)/(BO22)</f>
        <v>0.87283852824484498</v>
      </c>
      <c r="BP65" s="146">
        <f t="shared" ref="BP65" si="47">-(BP9+BP13+BP14+BP15)/(BP22)</f>
        <v>0.88856811278583314</v>
      </c>
      <c r="BQ65" s="146"/>
      <c r="BR65" s="146">
        <f t="shared" ref="BR65:CD65" si="48">-(BR9+BR13+BR14+BR15)/(BR22)</f>
        <v>0.48983660961607939</v>
      </c>
      <c r="BS65" s="146">
        <f t="shared" si="48"/>
        <v>0.61936780233664901</v>
      </c>
      <c r="BT65" s="146">
        <f t="shared" si="48"/>
        <v>0.73989651916446275</v>
      </c>
      <c r="BU65" s="146">
        <f t="shared" si="48"/>
        <v>0.74850948509485093</v>
      </c>
      <c r="BV65" s="146">
        <f t="shared" si="48"/>
        <v>0.75951864273032155</v>
      </c>
      <c r="BW65" s="146">
        <f t="shared" si="48"/>
        <v>0.63271189698251018</v>
      </c>
      <c r="BX65" s="146">
        <f t="shared" si="48"/>
        <v>0.62436396288536355</v>
      </c>
      <c r="BY65" s="146">
        <f t="shared" si="48"/>
        <v>0.71513484350970458</v>
      </c>
      <c r="BZ65" s="146">
        <f t="shared" si="48"/>
        <v>0.9422830407820213</v>
      </c>
      <c r="CA65" s="146">
        <f t="shared" si="48"/>
        <v>0.91960706744736498</v>
      </c>
      <c r="CB65" s="146">
        <f t="shared" si="48"/>
        <v>0.95255193440288599</v>
      </c>
      <c r="CC65" s="146">
        <f t="shared" si="48"/>
        <v>0.95477083614326863</v>
      </c>
      <c r="CD65" s="146">
        <f t="shared" si="48"/>
        <v>0.95575128370513129</v>
      </c>
      <c r="CE65" s="146">
        <f>-(CE9+CE13+CE14+CE15)/(CE22)</f>
        <v>0.88827450317569845</v>
      </c>
      <c r="CF65" s="146">
        <f>-(CF9+CF13+CF14+CF15)/(CF22)</f>
        <v>0.73634666214485323</v>
      </c>
      <c r="CG65" s="146">
        <f>-(CG9+CG13+CG14+CG15)/(CG22)</f>
        <v>0.72189480184153654</v>
      </c>
    </row>
    <row r="66" spans="1:85" x14ac:dyDescent="0.2">
      <c r="A66" s="72"/>
      <c r="B66" s="64"/>
      <c r="C66" s="72"/>
      <c r="D66" s="64"/>
      <c r="E66" s="62"/>
      <c r="F66" s="64"/>
      <c r="G66" s="72"/>
      <c r="H66" s="64"/>
      <c r="I66" s="62"/>
      <c r="J66" s="64"/>
      <c r="K66" s="72"/>
      <c r="L66" s="64"/>
      <c r="M66" s="62"/>
      <c r="N66" s="117"/>
      <c r="O66" s="72"/>
      <c r="P66" s="117"/>
      <c r="Q66" s="62"/>
      <c r="R66" s="117"/>
      <c r="S66" s="72"/>
      <c r="T66" s="117"/>
      <c r="U66" s="62"/>
      <c r="V66" s="72"/>
      <c r="W66" s="72"/>
      <c r="X66" s="72"/>
      <c r="Y66" s="62"/>
      <c r="Z66" s="72"/>
      <c r="AA66" s="72"/>
      <c r="AB66" s="72"/>
      <c r="AC66" s="62"/>
      <c r="AD66" s="72"/>
      <c r="AE66" s="72"/>
      <c r="AF66" s="72"/>
      <c r="AG66" s="62"/>
      <c r="AH66" s="72"/>
      <c r="AI66" s="72"/>
      <c r="AJ66" s="72"/>
      <c r="AK66" s="62"/>
      <c r="AL66" s="72"/>
      <c r="AM66" s="72"/>
      <c r="AN66" s="72"/>
      <c r="AO66" s="62"/>
      <c r="AP66" s="72"/>
      <c r="AQ66" s="13"/>
      <c r="AR66" s="72"/>
      <c r="AS66" s="62"/>
      <c r="AT66" s="72"/>
      <c r="AU66" s="13"/>
      <c r="AV66" s="72"/>
      <c r="AW66" s="62"/>
      <c r="AX66" s="13"/>
      <c r="AY66" s="16"/>
      <c r="AZ66" s="16"/>
      <c r="BA66" s="17"/>
      <c r="BB66" s="16"/>
      <c r="BC66" s="16"/>
      <c r="BD66" s="16"/>
      <c r="BE66" s="17"/>
      <c r="BF66" s="16"/>
      <c r="BG66" s="13"/>
      <c r="BH66" s="16"/>
      <c r="BI66" s="17"/>
      <c r="BJ66" s="16"/>
      <c r="BK66" s="13"/>
      <c r="BL66" s="16"/>
      <c r="BM66" s="17"/>
      <c r="BN66" s="16"/>
      <c r="BO66" s="16"/>
      <c r="BP66" s="17"/>
      <c r="BQ66" s="62"/>
      <c r="BR66" s="18"/>
      <c r="BS66" s="118"/>
      <c r="BT66" s="18"/>
      <c r="BU66" s="118"/>
      <c r="BV66" s="18"/>
      <c r="BW66" s="118"/>
      <c r="BX66" s="18"/>
      <c r="BY66" s="118"/>
      <c r="BZ66" s="15"/>
      <c r="CA66" s="62"/>
      <c r="CB66" s="15"/>
      <c r="CC66" s="15"/>
      <c r="CD66" s="15"/>
      <c r="CE66" s="17"/>
      <c r="CF66" s="17"/>
      <c r="CG66" s="17"/>
    </row>
    <row r="67" spans="1:85" x14ac:dyDescent="0.2">
      <c r="A67" s="20" t="s">
        <v>22</v>
      </c>
      <c r="B67" s="64"/>
      <c r="C67" s="20"/>
      <c r="D67" s="64"/>
      <c r="E67" s="21"/>
      <c r="F67" s="64"/>
      <c r="G67" s="20"/>
      <c r="H67" s="64"/>
      <c r="I67" s="21"/>
      <c r="J67" s="64"/>
      <c r="K67" s="20"/>
      <c r="L67" s="64"/>
      <c r="M67" s="21"/>
      <c r="N67" s="117"/>
      <c r="O67" s="20"/>
      <c r="P67" s="117"/>
      <c r="Q67" s="21"/>
      <c r="R67" s="117"/>
      <c r="S67" s="20"/>
      <c r="T67" s="117"/>
      <c r="U67" s="21"/>
      <c r="V67" s="20"/>
      <c r="W67" s="20"/>
      <c r="X67" s="20"/>
      <c r="Y67" s="21"/>
      <c r="Z67" s="20"/>
      <c r="AA67" s="20"/>
      <c r="AB67" s="20"/>
      <c r="AC67" s="21"/>
      <c r="AD67" s="20"/>
      <c r="AE67" s="20"/>
      <c r="AF67" s="20"/>
      <c r="AG67" s="21"/>
      <c r="AH67" s="20"/>
      <c r="AI67" s="20"/>
      <c r="AJ67" s="20"/>
      <c r="AK67" s="21"/>
      <c r="AL67" s="20"/>
      <c r="AM67" s="20"/>
      <c r="AN67" s="20"/>
      <c r="AO67" s="21"/>
      <c r="AP67" s="20"/>
      <c r="AQ67" s="13"/>
      <c r="AR67" s="20"/>
      <c r="AS67" s="21"/>
      <c r="AT67" s="20"/>
      <c r="AU67" s="13"/>
      <c r="AV67" s="20"/>
      <c r="AW67" s="21"/>
      <c r="AX67" s="13"/>
      <c r="AY67" s="16"/>
      <c r="AZ67" s="16"/>
      <c r="BA67" s="17"/>
      <c r="BB67" s="16"/>
      <c r="BC67" s="16"/>
      <c r="BD67" s="16"/>
      <c r="BE67" s="17"/>
      <c r="BF67" s="16"/>
      <c r="BG67" s="13"/>
      <c r="BH67" s="16"/>
      <c r="BI67" s="17"/>
      <c r="BJ67" s="16"/>
      <c r="BK67" s="13"/>
      <c r="BL67" s="16"/>
      <c r="BM67" s="17"/>
      <c r="BN67" s="16"/>
      <c r="BO67" s="16"/>
      <c r="BP67" s="17"/>
      <c r="BQ67" s="21"/>
      <c r="BR67" s="18"/>
      <c r="BS67" s="22"/>
      <c r="BT67" s="18"/>
      <c r="BU67" s="22"/>
      <c r="BV67" s="18"/>
      <c r="BW67" s="22"/>
      <c r="BX67" s="18"/>
      <c r="BY67" s="22"/>
      <c r="BZ67" s="15"/>
      <c r="CA67" s="21"/>
      <c r="CB67" s="15"/>
      <c r="CC67" s="15"/>
      <c r="CD67" s="15"/>
      <c r="CE67" s="17"/>
      <c r="CF67" s="17"/>
      <c r="CG67" s="17"/>
    </row>
    <row r="68" spans="1:85" x14ac:dyDescent="0.2">
      <c r="A68" s="72" t="s">
        <v>66</v>
      </c>
      <c r="B68" s="148">
        <v>0</v>
      </c>
      <c r="C68" s="72">
        <v>0</v>
      </c>
      <c r="D68" s="148">
        <v>0</v>
      </c>
      <c r="E68" s="62">
        <v>0</v>
      </c>
      <c r="F68" s="80">
        <v>86</v>
      </c>
      <c r="G68" s="72">
        <v>93</v>
      </c>
      <c r="H68" s="80">
        <v>97</v>
      </c>
      <c r="I68" s="62">
        <v>119</v>
      </c>
      <c r="J68" s="80">
        <v>123</v>
      </c>
      <c r="K68" s="72">
        <v>135</v>
      </c>
      <c r="L68" s="80">
        <v>141</v>
      </c>
      <c r="M68" s="62">
        <v>164</v>
      </c>
      <c r="N68" s="80">
        <v>181</v>
      </c>
      <c r="O68" s="72">
        <v>197</v>
      </c>
      <c r="P68" s="80">
        <v>224</v>
      </c>
      <c r="Q68" s="62">
        <v>238</v>
      </c>
      <c r="R68" s="80">
        <v>248</v>
      </c>
      <c r="S68" s="72">
        <v>259</v>
      </c>
      <c r="T68" s="80">
        <v>284</v>
      </c>
      <c r="U68" s="62">
        <v>326</v>
      </c>
      <c r="V68" s="72">
        <v>323</v>
      </c>
      <c r="W68" s="72">
        <v>259</v>
      </c>
      <c r="X68" s="72">
        <v>262</v>
      </c>
      <c r="Y68" s="62">
        <v>260</v>
      </c>
      <c r="Z68" s="72">
        <v>269</v>
      </c>
      <c r="AA68" s="72">
        <v>272</v>
      </c>
      <c r="AB68" s="72">
        <v>408</v>
      </c>
      <c r="AC68" s="62">
        <v>353</v>
      </c>
      <c r="AD68" s="72">
        <v>353</v>
      </c>
      <c r="AE68" s="72">
        <v>360</v>
      </c>
      <c r="AF68" s="72">
        <v>357</v>
      </c>
      <c r="AG68" s="62">
        <v>352</v>
      </c>
      <c r="AH68" s="72">
        <v>358</v>
      </c>
      <c r="AI68" s="72">
        <v>336</v>
      </c>
      <c r="AJ68" s="72">
        <v>336</v>
      </c>
      <c r="AK68" s="62">
        <v>330</v>
      </c>
      <c r="AL68" s="72">
        <v>335</v>
      </c>
      <c r="AM68" s="72">
        <v>333</v>
      </c>
      <c r="AN68" s="72">
        <v>343</v>
      </c>
      <c r="AO68" s="62">
        <v>329</v>
      </c>
      <c r="AP68" s="72">
        <v>327</v>
      </c>
      <c r="AQ68" s="13">
        <v>327</v>
      </c>
      <c r="AR68" s="72">
        <v>324</v>
      </c>
      <c r="AS68" s="62">
        <v>330</v>
      </c>
      <c r="AT68" s="72">
        <v>343</v>
      </c>
      <c r="AU68" s="13">
        <v>356</v>
      </c>
      <c r="AV68" s="72">
        <v>373</v>
      </c>
      <c r="AW68" s="62">
        <v>385</v>
      </c>
      <c r="AX68" s="13">
        <v>390</v>
      </c>
      <c r="AY68" s="13">
        <v>401</v>
      </c>
      <c r="AZ68" s="13">
        <v>420</v>
      </c>
      <c r="BA68" s="15">
        <v>427</v>
      </c>
      <c r="BB68" s="13">
        <v>433</v>
      </c>
      <c r="BC68" s="13">
        <v>431</v>
      </c>
      <c r="BD68" s="13">
        <v>440</v>
      </c>
      <c r="BE68" s="15">
        <v>418</v>
      </c>
      <c r="BF68" s="13">
        <v>428</v>
      </c>
      <c r="BG68" s="13">
        <v>435</v>
      </c>
      <c r="BH68" s="13">
        <v>451</v>
      </c>
      <c r="BI68" s="15">
        <v>474</v>
      </c>
      <c r="BJ68" s="13">
        <v>508</v>
      </c>
      <c r="BK68" s="13">
        <v>531</v>
      </c>
      <c r="BL68" s="13">
        <v>535</v>
      </c>
      <c r="BM68" s="15">
        <v>523</v>
      </c>
      <c r="BN68" s="13">
        <v>494</v>
      </c>
      <c r="BO68" s="13">
        <v>485</v>
      </c>
      <c r="BP68" s="15">
        <v>506</v>
      </c>
      <c r="BQ68" s="67"/>
      <c r="BR68" s="68">
        <f>+E68</f>
        <v>0</v>
      </c>
      <c r="BS68" s="69">
        <f>+I68</f>
        <v>119</v>
      </c>
      <c r="BT68" s="68">
        <f>+M68</f>
        <v>164</v>
      </c>
      <c r="BU68" s="69">
        <f>+Q68</f>
        <v>238</v>
      </c>
      <c r="BV68" s="68">
        <f>+U68</f>
        <v>326</v>
      </c>
      <c r="BW68" s="69">
        <f>+Y68</f>
        <v>260</v>
      </c>
      <c r="BX68" s="68">
        <f>+AC68</f>
        <v>353</v>
      </c>
      <c r="BY68" s="69">
        <f>+AG68</f>
        <v>352</v>
      </c>
      <c r="BZ68" s="70">
        <f>+AK68</f>
        <v>330</v>
      </c>
      <c r="CA68" s="67">
        <f>+AO68</f>
        <v>329</v>
      </c>
      <c r="CB68" s="70">
        <f>+AS68</f>
        <v>330</v>
      </c>
      <c r="CC68" s="70">
        <f>+AW68</f>
        <v>385</v>
      </c>
      <c r="CD68" s="70">
        <f>+BA68</f>
        <v>427</v>
      </c>
      <c r="CE68" s="70">
        <f>+BE68</f>
        <v>418</v>
      </c>
      <c r="CF68" s="70">
        <f>+BI68</f>
        <v>474</v>
      </c>
      <c r="CG68" s="70">
        <f>+BM68</f>
        <v>523</v>
      </c>
    </row>
    <row r="69" spans="1:85" ht="13.5" customHeight="1" x14ac:dyDescent="0.2">
      <c r="A69" s="72"/>
      <c r="B69" s="27"/>
      <c r="C69" s="72"/>
      <c r="D69" s="27"/>
      <c r="E69" s="62"/>
      <c r="F69" s="27"/>
      <c r="G69" s="72"/>
      <c r="H69" s="27"/>
      <c r="I69" s="62"/>
      <c r="J69" s="27"/>
      <c r="K69" s="72"/>
      <c r="L69" s="27"/>
      <c r="M69" s="62"/>
      <c r="N69" s="117"/>
      <c r="O69" s="72"/>
      <c r="P69" s="117"/>
      <c r="Q69" s="62"/>
      <c r="R69" s="117"/>
      <c r="S69" s="72"/>
      <c r="T69" s="117"/>
      <c r="U69" s="62"/>
      <c r="V69" s="72"/>
      <c r="W69" s="72"/>
      <c r="X69" s="72"/>
      <c r="Y69" s="62"/>
      <c r="Z69" s="72"/>
      <c r="AA69" s="72"/>
      <c r="AB69" s="72"/>
      <c r="AC69" s="62"/>
      <c r="AD69" s="72"/>
      <c r="AE69" s="72"/>
      <c r="AF69" s="72"/>
      <c r="AG69" s="62"/>
      <c r="AH69" s="72"/>
      <c r="AI69" s="72"/>
      <c r="AJ69" s="72"/>
      <c r="AK69" s="62"/>
      <c r="AL69" s="72"/>
      <c r="AM69" s="72"/>
      <c r="AN69" s="72"/>
      <c r="AO69" s="62"/>
      <c r="AP69" s="72"/>
      <c r="AQ69" s="13"/>
      <c r="AR69" s="72"/>
      <c r="AS69" s="62"/>
      <c r="AT69" s="72"/>
      <c r="AU69" s="13"/>
      <c r="AV69" s="72"/>
      <c r="AW69" s="62"/>
      <c r="AX69" s="13"/>
      <c r="AY69" s="16"/>
      <c r="AZ69" s="16"/>
      <c r="BA69" s="17"/>
      <c r="BB69" s="16"/>
      <c r="BC69" s="16"/>
      <c r="BD69" s="16"/>
      <c r="BE69" s="17"/>
      <c r="BF69" s="13"/>
      <c r="BG69" s="63"/>
      <c r="BH69" s="16"/>
      <c r="BI69" s="17"/>
      <c r="BJ69" s="13"/>
      <c r="BK69" s="63"/>
      <c r="BL69" s="16"/>
      <c r="BM69" s="17"/>
      <c r="BN69" s="16"/>
      <c r="BO69" s="16"/>
      <c r="BP69" s="17"/>
      <c r="BQ69" s="62"/>
      <c r="BR69" s="18"/>
      <c r="BS69" s="118"/>
      <c r="BT69" s="18"/>
      <c r="BU69" s="118"/>
      <c r="BV69" s="18"/>
      <c r="BW69" s="118"/>
      <c r="BX69" s="18"/>
      <c r="BY69" s="118"/>
      <c r="BZ69" s="15"/>
      <c r="CA69" s="62"/>
      <c r="CB69" s="15"/>
      <c r="CC69" s="15"/>
      <c r="CD69" s="15"/>
      <c r="CE69" s="17"/>
      <c r="CF69" s="17"/>
      <c r="CG69" s="17"/>
    </row>
    <row r="70" spans="1:85" x14ac:dyDescent="0.2">
      <c r="A70" s="20" t="s">
        <v>23</v>
      </c>
      <c r="B70" s="27"/>
      <c r="C70" s="20"/>
      <c r="D70" s="27"/>
      <c r="E70" s="21"/>
      <c r="F70" s="27"/>
      <c r="G70" s="20"/>
      <c r="H70" s="27"/>
      <c r="I70" s="21"/>
      <c r="J70" s="27"/>
      <c r="K70" s="20"/>
      <c r="L70" s="27"/>
      <c r="M70" s="21"/>
      <c r="N70" s="117"/>
      <c r="O70" s="20"/>
      <c r="P70" s="117"/>
      <c r="Q70" s="21"/>
      <c r="R70" s="117"/>
      <c r="S70" s="20"/>
      <c r="T70" s="117"/>
      <c r="U70" s="21"/>
      <c r="V70" s="20"/>
      <c r="W70" s="20"/>
      <c r="X70" s="20"/>
      <c r="Y70" s="21"/>
      <c r="Z70" s="20"/>
      <c r="AA70" s="20"/>
      <c r="AB70" s="20"/>
      <c r="AC70" s="21"/>
      <c r="AD70" s="20"/>
      <c r="AE70" s="20"/>
      <c r="AF70" s="20"/>
      <c r="AG70" s="21"/>
      <c r="AH70" s="20"/>
      <c r="AI70" s="20"/>
      <c r="AJ70" s="20"/>
      <c r="AK70" s="21"/>
      <c r="AL70" s="20"/>
      <c r="AM70" s="20"/>
      <c r="AN70" s="20"/>
      <c r="AO70" s="21"/>
      <c r="AP70" s="20"/>
      <c r="AQ70" s="13"/>
      <c r="AR70" s="20"/>
      <c r="AS70" s="21"/>
      <c r="AT70" s="20"/>
      <c r="AU70" s="13"/>
      <c r="AV70" s="20"/>
      <c r="AW70" s="21"/>
      <c r="AX70" s="13"/>
      <c r="AY70" s="16"/>
      <c r="AZ70" s="16"/>
      <c r="BA70" s="17"/>
      <c r="BB70" s="16"/>
      <c r="BC70" s="16"/>
      <c r="BD70" s="16"/>
      <c r="BE70" s="17"/>
      <c r="BF70" s="13"/>
      <c r="BG70" s="63"/>
      <c r="BH70" s="16"/>
      <c r="BI70" s="17"/>
      <c r="BJ70" s="13"/>
      <c r="BK70" s="63"/>
      <c r="BL70" s="16"/>
      <c r="BM70" s="17"/>
      <c r="BN70" s="16"/>
      <c r="BO70" s="16"/>
      <c r="BP70" s="17"/>
      <c r="BQ70" s="21"/>
      <c r="BR70" s="18"/>
      <c r="BS70" s="22"/>
      <c r="BT70" s="18"/>
      <c r="BU70" s="22"/>
      <c r="BV70" s="18"/>
      <c r="BW70" s="22"/>
      <c r="BX70" s="18"/>
      <c r="BY70" s="22"/>
      <c r="BZ70" s="15"/>
      <c r="CA70" s="21"/>
      <c r="CB70" s="15"/>
      <c r="CC70" s="15"/>
      <c r="CD70" s="15"/>
      <c r="CE70" s="17"/>
      <c r="CF70" s="17"/>
      <c r="CG70" s="17"/>
    </row>
    <row r="71" spans="1:85" x14ac:dyDescent="0.2">
      <c r="A71" s="72" t="s">
        <v>112</v>
      </c>
      <c r="B71" s="149">
        <v>0.04</v>
      </c>
      <c r="C71" s="149">
        <v>0.04</v>
      </c>
      <c r="D71" s="149">
        <v>0.12</v>
      </c>
      <c r="E71" s="150">
        <v>0.16</v>
      </c>
      <c r="F71" s="149">
        <f>+SUM(C28:F28)/(AVERAGE(B76,F76))</f>
        <v>0.33288004136504645</v>
      </c>
      <c r="G71" s="149">
        <f>+SUM(D28:G28)/(AVERAGE(C76,G76))</f>
        <v>0.37986183074265967</v>
      </c>
      <c r="H71" s="149">
        <f>+SUM(E28:H28)/(AVERAGE(D76,H76))</f>
        <v>0.33733554188357767</v>
      </c>
      <c r="I71" s="150">
        <v>0.3</v>
      </c>
      <c r="J71" s="149">
        <f>+SUM(G28:J28)/(AVERAGE(F76,J76))</f>
        <v>0.22433034960310755</v>
      </c>
      <c r="K71" s="149">
        <f>+SUM(H28:K28)/(AVERAGE(G76,K76))</f>
        <v>0.23970583681684471</v>
      </c>
      <c r="L71" s="149">
        <f>+SUM(I28:L28)/(AVERAGE(H76,L76))</f>
        <v>0.32222752808988769</v>
      </c>
      <c r="M71" s="150">
        <v>0.34</v>
      </c>
      <c r="N71" s="149">
        <f>+SUM(K28:N28)/(AVERAGE(J76,N76))</f>
        <v>0.39362975450426729</v>
      </c>
      <c r="O71" s="149">
        <f>+SUM(L28:O28)/(AVERAGE(K76,O76))</f>
        <v>0.43264723032069979</v>
      </c>
      <c r="P71" s="149">
        <f>+SUM(M28:P28)/(AVERAGE(L76,P76))</f>
        <v>0.3845137647479443</v>
      </c>
      <c r="Q71" s="150">
        <v>0.34</v>
      </c>
      <c r="R71" s="149">
        <f>+SUM(O28:R28)/(AVERAGE(N76,R76))</f>
        <v>0.30966979389820487</v>
      </c>
      <c r="S71" s="149">
        <f>+SUM(P28:S28)/(AVERAGE(O76,S76))</f>
        <v>0.29633950707306395</v>
      </c>
      <c r="T71" s="149">
        <f>+SUM(Q28:T28)/(AVERAGE(P76,T76))</f>
        <v>0.30564284738352232</v>
      </c>
      <c r="U71" s="150">
        <v>0.26</v>
      </c>
      <c r="V71" s="149">
        <f>+SUM(S28:V28)/(AVERAGE(R76,V76))</f>
        <v>0.20389489953632153</v>
      </c>
      <c r="W71" s="149">
        <f>+SUM(T28:W28)/(AVERAGE(S76,W76))</f>
        <v>0.17935241061579402</v>
      </c>
      <c r="X71" s="149">
        <f>+SUM(U28:X28)/(AVERAGE(T76,X76))</f>
        <v>0.15257631850458223</v>
      </c>
      <c r="Y71" s="150">
        <v>0.17</v>
      </c>
      <c r="Z71" s="149">
        <f>+SUM(W28:Z28)/(AVERAGE(V76,Z76))</f>
        <v>0.14416173683303665</v>
      </c>
      <c r="AA71" s="149">
        <f>+SUM(X28:AA28)/(AVERAGE(W76,AA76))</f>
        <v>0.17283352510143532</v>
      </c>
      <c r="AB71" s="149">
        <f>+SUM(Y28:AB28)/(AVERAGE(X76,AB76))</f>
        <v>0.22511015672932128</v>
      </c>
      <c r="AC71" s="150">
        <v>0.22</v>
      </c>
      <c r="AD71" s="149">
        <f>+SUM(AA28:AD28)/(AVERAGE(Z76,AD76))</f>
        <v>0.23590110339190856</v>
      </c>
      <c r="AE71" s="149">
        <f>+SUM(AB28:AE28)/(AVERAGE(AA76,AE76))</f>
        <v>0.25782550335570464</v>
      </c>
      <c r="AF71" s="149">
        <f>+SUM(AC28:AF28)/(AVERAGE(AB76,AF76))</f>
        <v>0.14745366868381238</v>
      </c>
      <c r="AG71" s="150">
        <v>0.18</v>
      </c>
      <c r="AH71" s="149">
        <f>+SUM(AE28:AH28)/(AVERAGE(AD76,AH76))</f>
        <v>0.19404479245600736</v>
      </c>
      <c r="AI71" s="149">
        <f>+SUM(AF28:AI28)/(AVERAGE(AE76,AI76))</f>
        <v>0.20075227765726683</v>
      </c>
      <c r="AJ71" s="151">
        <f>+SUM(AG28:AJ28)/(AVERAGE(AF76,AJ76))</f>
        <v>0.22744698365410995</v>
      </c>
      <c r="AK71" s="150">
        <v>0.2</v>
      </c>
      <c r="AL71" s="149">
        <f t="shared" ref="AL71:AR71" si="49">+SUM(AI28:AL28)/(AVERAGE(AH76,AL76))</f>
        <v>0.18689757756056097</v>
      </c>
      <c r="AM71" s="149">
        <f t="shared" si="49"/>
        <v>0.18240386021348151</v>
      </c>
      <c r="AN71" s="149">
        <f t="shared" si="49"/>
        <v>0.13605835320521817</v>
      </c>
      <c r="AO71" s="150">
        <v>0.13</v>
      </c>
      <c r="AP71" s="149">
        <f t="shared" si="49"/>
        <v>0.11306980984631411</v>
      </c>
      <c r="AQ71" s="149">
        <f t="shared" si="49"/>
        <v>0.12775240302679119</v>
      </c>
      <c r="AR71" s="149">
        <f t="shared" si="49"/>
        <v>0.1480896534165049</v>
      </c>
      <c r="AS71" s="150">
        <v>0.15</v>
      </c>
      <c r="AT71" s="151">
        <f t="shared" ref="AT71:BE71" si="50">SUM(AQ28:AT28)/AVERAGE(AQ76:AT76)</f>
        <v>0.15955640105441143</v>
      </c>
      <c r="AU71" s="151">
        <f t="shared" si="50"/>
        <v>0.15857086321916503</v>
      </c>
      <c r="AV71" s="151">
        <f t="shared" si="50"/>
        <v>0.15690772315438772</v>
      </c>
      <c r="AW71" s="152">
        <f t="shared" si="50"/>
        <v>0.16379641958869653</v>
      </c>
      <c r="AX71" s="151">
        <f t="shared" si="50"/>
        <v>0.1779112430319264</v>
      </c>
      <c r="AY71" s="151">
        <f t="shared" si="50"/>
        <v>0.1900697968641164</v>
      </c>
      <c r="AZ71" s="151">
        <f t="shared" si="50"/>
        <v>0.1950203489992752</v>
      </c>
      <c r="BA71" s="152">
        <f t="shared" si="50"/>
        <v>0.19574879756635646</v>
      </c>
      <c r="BB71" s="151">
        <f t="shared" si="50"/>
        <v>0.17334378675029402</v>
      </c>
      <c r="BC71" s="151">
        <f t="shared" si="50"/>
        <v>0.16250732372888163</v>
      </c>
      <c r="BD71" s="151">
        <f t="shared" si="50"/>
        <v>0.15748824020458732</v>
      </c>
      <c r="BE71" s="152">
        <f t="shared" si="50"/>
        <v>0.15528163307979831</v>
      </c>
      <c r="BF71" s="151">
        <f t="shared" ref="BF71:BM71" si="51">SUM(BC28:BF28)/AVERAGE(BC76:BF76)</f>
        <v>0.14372394265612431</v>
      </c>
      <c r="BG71" s="151">
        <f t="shared" si="51"/>
        <v>0.11275129560512105</v>
      </c>
      <c r="BH71" s="151">
        <f t="shared" si="51"/>
        <v>9.8009466108331694E-2</v>
      </c>
      <c r="BI71" s="152">
        <f t="shared" si="51"/>
        <v>7.9640522273114758E-2</v>
      </c>
      <c r="BJ71" s="151">
        <f t="shared" si="51"/>
        <v>6.8421418147362828E-2</v>
      </c>
      <c r="BK71" s="151">
        <f t="shared" si="51"/>
        <v>7.4874590950953293E-2</v>
      </c>
      <c r="BL71" s="151">
        <f t="shared" si="51"/>
        <v>6.6819026372600315E-2</v>
      </c>
      <c r="BM71" s="152">
        <f t="shared" si="51"/>
        <v>5.9453238402817438E-2</v>
      </c>
      <c r="BN71" s="151">
        <f>SUM(BK28:BN28)/AVERAGE(BK76:BN76)</f>
        <v>9.6894642637558051E-2</v>
      </c>
      <c r="BO71" s="151">
        <f>SUM(BL28:BO28)/AVERAGE(BL76:BO76)</f>
        <v>0.10650948131502841</v>
      </c>
      <c r="BP71" s="152">
        <f>SUM(BM28:BP28)/AVERAGE(BM76:BP76)</f>
        <v>0.11665803498464289</v>
      </c>
      <c r="BQ71" s="150"/>
      <c r="BR71" s="153">
        <f>+BR28/((BR76+161.103)/2)</f>
        <v>0.16458459188674723</v>
      </c>
      <c r="BS71" s="153">
        <v>0.3</v>
      </c>
      <c r="BT71" s="153">
        <f t="shared" ref="BT71:CF71" si="52">+BT28/((BT76+BS76)/2)</f>
        <v>0.34045332398644701</v>
      </c>
      <c r="BU71" s="153">
        <f t="shared" si="52"/>
        <v>0.34284292585835113</v>
      </c>
      <c r="BV71" s="153">
        <f t="shared" si="52"/>
        <v>0.26114141279765885</v>
      </c>
      <c r="BW71" s="153">
        <f t="shared" si="52"/>
        <v>0.16623595167978886</v>
      </c>
      <c r="BX71" s="153">
        <f t="shared" si="52"/>
        <v>0.21532595456230452</v>
      </c>
      <c r="BY71" s="153">
        <f t="shared" si="52"/>
        <v>0.17968562019758499</v>
      </c>
      <c r="BZ71" s="150">
        <f t="shared" si="52"/>
        <v>0.20229328939484723</v>
      </c>
      <c r="CA71" s="150">
        <f t="shared" si="52"/>
        <v>0.12838650494343082</v>
      </c>
      <c r="CB71" s="150">
        <f t="shared" si="52"/>
        <v>0.14904121806714651</v>
      </c>
      <c r="CC71" s="150">
        <f t="shared" si="52"/>
        <v>0.16394195172515924</v>
      </c>
      <c r="CD71" s="150">
        <f t="shared" si="52"/>
        <v>0.19703125431022595</v>
      </c>
      <c r="CE71" s="150">
        <f t="shared" si="52"/>
        <v>0.15419346466298128</v>
      </c>
      <c r="CF71" s="150">
        <f t="shared" si="52"/>
        <v>8.359224918466189E-2</v>
      </c>
      <c r="CG71" s="150">
        <f>+CG28/((CF76+CG76)/2)</f>
        <v>5.8836370378270726E-2</v>
      </c>
    </row>
    <row r="72" spans="1:85" x14ac:dyDescent="0.2">
      <c r="A72" s="72" t="s">
        <v>39</v>
      </c>
      <c r="B72" s="154">
        <v>21</v>
      </c>
      <c r="C72" s="155">
        <v>20</v>
      </c>
      <c r="D72" s="154">
        <v>14</v>
      </c>
      <c r="E72" s="156">
        <v>16</v>
      </c>
      <c r="F72" s="154">
        <v>0</v>
      </c>
      <c r="G72" s="155">
        <v>12</v>
      </c>
      <c r="H72" s="154">
        <v>13</v>
      </c>
      <c r="I72" s="156">
        <v>11</v>
      </c>
      <c r="J72" s="154">
        <v>10</v>
      </c>
      <c r="K72" s="155">
        <v>9</v>
      </c>
      <c r="L72" s="154">
        <v>10.5</v>
      </c>
      <c r="M72" s="156">
        <v>10.9</v>
      </c>
      <c r="N72" s="117">
        <v>11.4</v>
      </c>
      <c r="O72" s="155">
        <v>12.5</v>
      </c>
      <c r="P72" s="117">
        <v>11.5</v>
      </c>
      <c r="Q72" s="156">
        <v>10.3</v>
      </c>
      <c r="R72" s="117" t="s">
        <v>0</v>
      </c>
      <c r="S72" s="155" t="s">
        <v>0</v>
      </c>
      <c r="T72" s="117" t="s">
        <v>0</v>
      </c>
      <c r="U72" s="156" t="s">
        <v>0</v>
      </c>
      <c r="V72" s="117" t="s">
        <v>0</v>
      </c>
      <c r="W72" s="155" t="s">
        <v>0</v>
      </c>
      <c r="X72" s="117" t="s">
        <v>0</v>
      </c>
      <c r="Y72" s="156" t="s">
        <v>0</v>
      </c>
      <c r="Z72" s="117" t="s">
        <v>0</v>
      </c>
      <c r="AA72" s="155" t="s">
        <v>0</v>
      </c>
      <c r="AB72" s="117" t="s">
        <v>0</v>
      </c>
      <c r="AC72" s="156" t="s">
        <v>0</v>
      </c>
      <c r="AD72" s="117" t="s">
        <v>0</v>
      </c>
      <c r="AE72" s="155" t="s">
        <v>0</v>
      </c>
      <c r="AF72" s="117" t="s">
        <v>0</v>
      </c>
      <c r="AG72" s="156" t="s">
        <v>0</v>
      </c>
      <c r="AH72" s="117" t="s">
        <v>0</v>
      </c>
      <c r="AI72" s="117" t="s">
        <v>0</v>
      </c>
      <c r="AJ72" s="117" t="s">
        <v>0</v>
      </c>
      <c r="AK72" s="156" t="s">
        <v>0</v>
      </c>
      <c r="AL72" s="117" t="s">
        <v>0</v>
      </c>
      <c r="AM72" s="117" t="s">
        <v>0</v>
      </c>
      <c r="AN72" s="117" t="s">
        <v>0</v>
      </c>
      <c r="AO72" s="156" t="s">
        <v>0</v>
      </c>
      <c r="AP72" s="117" t="s">
        <v>0</v>
      </c>
      <c r="AQ72" s="117" t="s">
        <v>0</v>
      </c>
      <c r="AR72" s="117" t="s">
        <v>0</v>
      </c>
      <c r="AS72" s="156" t="s">
        <v>0</v>
      </c>
      <c r="AT72" s="117" t="s">
        <v>0</v>
      </c>
      <c r="AU72" s="117" t="s">
        <v>0</v>
      </c>
      <c r="AV72" s="117" t="s">
        <v>0</v>
      </c>
      <c r="AW72" s="157" t="s">
        <v>0</v>
      </c>
      <c r="AX72" s="117" t="s">
        <v>0</v>
      </c>
      <c r="AY72" s="117" t="s">
        <v>0</v>
      </c>
      <c r="AZ72" s="117" t="s">
        <v>0</v>
      </c>
      <c r="BA72" s="158" t="s">
        <v>0</v>
      </c>
      <c r="BB72" s="117" t="s">
        <v>0</v>
      </c>
      <c r="BC72" s="117" t="s">
        <v>0</v>
      </c>
      <c r="BD72" s="117" t="s">
        <v>0</v>
      </c>
      <c r="BE72" s="158" t="s">
        <v>0</v>
      </c>
      <c r="BF72" s="117" t="s">
        <v>0</v>
      </c>
      <c r="BG72" s="117" t="s">
        <v>0</v>
      </c>
      <c r="BH72" s="117" t="s">
        <v>0</v>
      </c>
      <c r="BI72" s="158" t="s">
        <v>0</v>
      </c>
      <c r="BJ72" s="117" t="s">
        <v>0</v>
      </c>
      <c r="BK72" s="117" t="s">
        <v>0</v>
      </c>
      <c r="BL72" s="117" t="s">
        <v>0</v>
      </c>
      <c r="BM72" s="158" t="s">
        <v>0</v>
      </c>
      <c r="BN72" s="117" t="s">
        <v>0</v>
      </c>
      <c r="BO72" s="117"/>
      <c r="BP72" s="158"/>
      <c r="BQ72" s="158"/>
      <c r="BR72" s="159"/>
      <c r="BS72" s="159"/>
      <c r="BT72" s="159"/>
      <c r="BU72" s="159"/>
      <c r="BV72" s="159"/>
      <c r="BW72" s="159"/>
      <c r="BX72" s="159"/>
      <c r="BY72" s="159"/>
      <c r="BZ72" s="158"/>
      <c r="CA72" s="158"/>
      <c r="CB72" s="158"/>
      <c r="CC72" s="158"/>
      <c r="CD72" s="158"/>
      <c r="CE72" s="160"/>
      <c r="CF72" s="160"/>
      <c r="CG72" s="160"/>
    </row>
    <row r="73" spans="1:85" x14ac:dyDescent="0.2">
      <c r="A73" s="72" t="s">
        <v>35</v>
      </c>
      <c r="B73" s="161" t="s">
        <v>0</v>
      </c>
      <c r="C73" s="72" t="s">
        <v>0</v>
      </c>
      <c r="D73" s="161" t="s">
        <v>0</v>
      </c>
      <c r="E73" s="62" t="s">
        <v>0</v>
      </c>
      <c r="F73" s="161" t="s">
        <v>0</v>
      </c>
      <c r="G73" s="72" t="s">
        <v>0</v>
      </c>
      <c r="H73" s="161" t="s">
        <v>0</v>
      </c>
      <c r="I73" s="62" t="s">
        <v>0</v>
      </c>
      <c r="J73" s="161" t="s">
        <v>0</v>
      </c>
      <c r="K73" s="72" t="s">
        <v>0</v>
      </c>
      <c r="L73" s="161" t="s">
        <v>0</v>
      </c>
      <c r="M73" s="62" t="s">
        <v>0</v>
      </c>
      <c r="N73" s="117" t="s">
        <v>0</v>
      </c>
      <c r="O73" s="72" t="s">
        <v>0</v>
      </c>
      <c r="P73" s="117" t="s">
        <v>0</v>
      </c>
      <c r="Q73" s="62" t="s">
        <v>0</v>
      </c>
      <c r="R73" s="117">
        <v>1.8</v>
      </c>
      <c r="S73" s="72">
        <v>1.5</v>
      </c>
      <c r="T73" s="117">
        <v>1.6</v>
      </c>
      <c r="U73" s="62">
        <v>1.3</v>
      </c>
      <c r="V73" s="72">
        <v>1.4</v>
      </c>
      <c r="W73" s="72">
        <v>1.4</v>
      </c>
      <c r="X73" s="72">
        <v>1.4</v>
      </c>
      <c r="Y73" s="62">
        <v>1.6</v>
      </c>
      <c r="Z73" s="72">
        <v>1.7</v>
      </c>
      <c r="AA73" s="72">
        <v>1.7</v>
      </c>
      <c r="AB73" s="72">
        <v>1.0900000000000001</v>
      </c>
      <c r="AC73" s="62">
        <v>1.1399999999999999</v>
      </c>
      <c r="AD73" s="72">
        <v>1.36</v>
      </c>
      <c r="AE73" s="72">
        <v>1.46</v>
      </c>
      <c r="AF73" s="162">
        <v>1.18</v>
      </c>
      <c r="AG73" s="62">
        <v>1.6</v>
      </c>
      <c r="AH73" s="162">
        <v>1.61</v>
      </c>
      <c r="AI73" s="163">
        <v>1.71</v>
      </c>
      <c r="AJ73" s="162">
        <v>1.87</v>
      </c>
      <c r="AK73" s="62">
        <v>1.98</v>
      </c>
      <c r="AL73" s="162">
        <v>2.04</v>
      </c>
      <c r="AM73" s="163">
        <v>1.98</v>
      </c>
      <c r="AN73" s="162">
        <v>2.06</v>
      </c>
      <c r="AO73" s="62">
        <v>2.29</v>
      </c>
      <c r="AP73" s="162">
        <v>2.0299999999999998</v>
      </c>
      <c r="AQ73" s="163">
        <v>1.97</v>
      </c>
      <c r="AR73" s="162">
        <v>1.97</v>
      </c>
      <c r="AS73" s="62">
        <v>2.0699999999999998</v>
      </c>
      <c r="AT73" s="162">
        <v>1.88</v>
      </c>
      <c r="AU73" s="163">
        <v>1.69</v>
      </c>
      <c r="AV73" s="20"/>
      <c r="AW73" s="62"/>
      <c r="AX73" s="163"/>
      <c r="AY73" s="164"/>
      <c r="AZ73" s="164"/>
      <c r="BA73" s="165"/>
      <c r="BB73" s="164"/>
      <c r="BC73" s="164"/>
      <c r="BD73" s="164"/>
      <c r="BE73" s="165"/>
      <c r="BF73" s="164"/>
      <c r="BG73" s="166"/>
      <c r="BH73" s="164"/>
      <c r="BI73" s="165"/>
      <c r="BJ73" s="164"/>
      <c r="BK73" s="166"/>
      <c r="BL73" s="164"/>
      <c r="BM73" s="165"/>
      <c r="BN73" s="164"/>
      <c r="BO73" s="164"/>
      <c r="BP73" s="165"/>
      <c r="BQ73" s="157"/>
      <c r="BR73" s="167"/>
      <c r="BS73" s="168"/>
      <c r="BT73" s="167"/>
      <c r="BU73" s="168"/>
      <c r="BV73" s="167"/>
      <c r="BW73" s="168"/>
      <c r="BX73" s="167"/>
      <c r="BY73" s="168"/>
      <c r="BZ73" s="169"/>
      <c r="CA73" s="157"/>
      <c r="CB73" s="169"/>
      <c r="CC73" s="169"/>
      <c r="CD73" s="169"/>
      <c r="CE73" s="165"/>
      <c r="CF73" s="165"/>
      <c r="CG73" s="165"/>
    </row>
    <row r="74" spans="1:85" x14ac:dyDescent="0.2">
      <c r="A74" s="14" t="s">
        <v>122</v>
      </c>
      <c r="B74" s="161"/>
      <c r="C74" s="14"/>
      <c r="D74" s="161"/>
      <c r="E74" s="15"/>
      <c r="F74" s="161"/>
      <c r="G74" s="14"/>
      <c r="H74" s="161"/>
      <c r="I74" s="15"/>
      <c r="J74" s="161"/>
      <c r="K74" s="14"/>
      <c r="L74" s="161"/>
      <c r="M74" s="15"/>
      <c r="N74" s="117"/>
      <c r="O74" s="14"/>
      <c r="P74" s="117"/>
      <c r="Q74" s="15"/>
      <c r="R74" s="117"/>
      <c r="S74" s="14"/>
      <c r="T74" s="117"/>
      <c r="U74" s="15"/>
      <c r="V74" s="14"/>
      <c r="W74" s="14"/>
      <c r="X74" s="14"/>
      <c r="Y74" s="15"/>
      <c r="Z74" s="14"/>
      <c r="AA74" s="14"/>
      <c r="AB74" s="14"/>
      <c r="AC74" s="15"/>
      <c r="AD74" s="14"/>
      <c r="AE74" s="14"/>
      <c r="AF74" s="162"/>
      <c r="AG74" s="15"/>
      <c r="AH74" s="162"/>
      <c r="AI74" s="163"/>
      <c r="AJ74" s="162"/>
      <c r="AK74" s="15"/>
      <c r="AL74" s="162"/>
      <c r="AM74" s="163"/>
      <c r="AN74" s="162"/>
      <c r="AO74" s="15"/>
      <c r="AP74" s="162"/>
      <c r="AQ74" s="163"/>
      <c r="AR74" s="162"/>
      <c r="AS74" s="15"/>
      <c r="AT74" s="162"/>
      <c r="AU74" s="163"/>
      <c r="AV74" s="163"/>
      <c r="AW74" s="170">
        <v>0.16200000000000001</v>
      </c>
      <c r="AX74" s="171">
        <v>0.151</v>
      </c>
      <c r="AY74" s="171">
        <v>0.14799999999999999</v>
      </c>
      <c r="AZ74" s="171">
        <v>0.16500000000000001</v>
      </c>
      <c r="BA74" s="170">
        <v>0.154</v>
      </c>
      <c r="BB74" s="171">
        <v>0.152</v>
      </c>
      <c r="BC74" s="171">
        <v>0.16200000000000001</v>
      </c>
      <c r="BD74" s="171">
        <v>0.16700000000000001</v>
      </c>
      <c r="BE74" s="170">
        <v>0.16700000000000001</v>
      </c>
      <c r="BF74" s="171">
        <v>0.17</v>
      </c>
      <c r="BG74" s="171">
        <v>0.16500000000000001</v>
      </c>
      <c r="BH74" s="171">
        <v>0.16800000000000001</v>
      </c>
      <c r="BI74" s="170">
        <v>0.17399999999999999</v>
      </c>
      <c r="BJ74" s="171">
        <v>0.16507597695270609</v>
      </c>
      <c r="BK74" s="171">
        <v>0.16600000000000001</v>
      </c>
      <c r="BL74" s="171">
        <v>0.16300000000000001</v>
      </c>
      <c r="BM74" s="170">
        <v>0.17100000000000001</v>
      </c>
      <c r="BN74" s="171">
        <v>0.217</v>
      </c>
      <c r="BO74" s="171">
        <v>0.18252498212470011</v>
      </c>
      <c r="BP74" s="170">
        <v>0.19713276766235208</v>
      </c>
      <c r="BQ74" s="157"/>
      <c r="BR74" s="167"/>
      <c r="BS74" s="168"/>
      <c r="BT74" s="167"/>
      <c r="BU74" s="168"/>
      <c r="BV74" s="167"/>
      <c r="BW74" s="168"/>
      <c r="BX74" s="167"/>
      <c r="BY74" s="168"/>
      <c r="BZ74" s="169"/>
      <c r="CA74" s="157"/>
      <c r="CB74" s="169"/>
      <c r="CC74" s="169"/>
      <c r="CD74" s="169"/>
      <c r="CE74" s="165"/>
      <c r="CF74" s="165"/>
      <c r="CG74" s="165"/>
    </row>
    <row r="75" spans="1:85" x14ac:dyDescent="0.2">
      <c r="A75" s="72" t="s">
        <v>24</v>
      </c>
      <c r="B75" s="171">
        <f t="shared" ref="B75:BO75" si="53">-B26/B24</f>
        <v>0.54545454545454652</v>
      </c>
      <c r="C75" s="171">
        <f t="shared" si="53"/>
        <v>0.50000000000000056</v>
      </c>
      <c r="D75" s="171">
        <f t="shared" si="53"/>
        <v>0.30177514792899396</v>
      </c>
      <c r="E75" s="170">
        <f t="shared" si="53"/>
        <v>0.2193119624706806</v>
      </c>
      <c r="F75" s="171">
        <f t="shared" si="53"/>
        <v>0.27</v>
      </c>
      <c r="G75" s="171">
        <f t="shared" si="53"/>
        <v>0.2794117647058823</v>
      </c>
      <c r="H75" s="171">
        <f t="shared" si="53"/>
        <v>0.44036697247706424</v>
      </c>
      <c r="I75" s="170">
        <f t="shared" si="53"/>
        <v>-2.7064290456007861E-2</v>
      </c>
      <c r="J75" s="171">
        <f t="shared" si="53"/>
        <v>0.25655976676384834</v>
      </c>
      <c r="K75" s="171">
        <f t="shared" si="53"/>
        <v>0.26149425287356309</v>
      </c>
      <c r="L75" s="171">
        <f t="shared" si="53"/>
        <v>0.26440677966101689</v>
      </c>
      <c r="M75" s="170">
        <f t="shared" si="53"/>
        <v>0.29027015764983677</v>
      </c>
      <c r="N75" s="171">
        <f t="shared" si="53"/>
        <v>0.28540772532188835</v>
      </c>
      <c r="O75" s="171">
        <f t="shared" si="53"/>
        <v>0.28321678321678323</v>
      </c>
      <c r="P75" s="171">
        <f t="shared" si="53"/>
        <v>0.29469548133595291</v>
      </c>
      <c r="Q75" s="170">
        <f t="shared" si="53"/>
        <v>0.31350482315112543</v>
      </c>
      <c r="R75" s="171">
        <f t="shared" si="53"/>
        <v>0.28936605316973418</v>
      </c>
      <c r="S75" s="171">
        <f t="shared" si="53"/>
        <v>0.29629629629629628</v>
      </c>
      <c r="T75" s="171">
        <f t="shared" si="53"/>
        <v>0.30456226880394577</v>
      </c>
      <c r="U75" s="170">
        <f t="shared" si="53"/>
        <v>0.28837209302325545</v>
      </c>
      <c r="V75" s="171">
        <f t="shared" si="53"/>
        <v>0.2573099415204676</v>
      </c>
      <c r="W75" s="171">
        <f t="shared" si="53"/>
        <v>0.24867724867724861</v>
      </c>
      <c r="X75" s="171">
        <f t="shared" si="53"/>
        <v>0.22982456140350876</v>
      </c>
      <c r="Y75" s="170">
        <f t="shared" si="53"/>
        <v>0.23351648351648349</v>
      </c>
      <c r="Z75" s="171">
        <f t="shared" si="53"/>
        <v>0.22153846153846135</v>
      </c>
      <c r="AA75" s="171">
        <f t="shared" si="53"/>
        <v>0.23999999999999988</v>
      </c>
      <c r="AB75" s="171">
        <f t="shared" si="53"/>
        <v>0.18058870326173426</v>
      </c>
      <c r="AC75" s="170">
        <f t="shared" si="53"/>
        <v>0.15028901734104061</v>
      </c>
      <c r="AD75" s="171">
        <f t="shared" si="53"/>
        <v>0.25176803394625163</v>
      </c>
      <c r="AE75" s="171">
        <f t="shared" si="53"/>
        <v>0.14906832298136657</v>
      </c>
      <c r="AF75" s="171">
        <f t="shared" si="53"/>
        <v>0.19052527595241173</v>
      </c>
      <c r="AG75" s="170">
        <f t="shared" si="53"/>
        <v>0.23287805836690581</v>
      </c>
      <c r="AH75" s="171">
        <f t="shared" si="53"/>
        <v>0.20702849662672432</v>
      </c>
      <c r="AI75" s="171">
        <f t="shared" si="53"/>
        <v>0.16491754122938526</v>
      </c>
      <c r="AJ75" s="171">
        <f t="shared" si="53"/>
        <v>0.23168316831683181</v>
      </c>
      <c r="AK75" s="170">
        <f t="shared" si="53"/>
        <v>0.31248963736706215</v>
      </c>
      <c r="AL75" s="171">
        <f t="shared" si="53"/>
        <v>0.21653160453808742</v>
      </c>
      <c r="AM75" s="171">
        <f t="shared" si="53"/>
        <v>0.21915737766861901</v>
      </c>
      <c r="AN75" s="171">
        <f t="shared" si="53"/>
        <v>0.33232628398791547</v>
      </c>
      <c r="AO75" s="170">
        <f t="shared" si="53"/>
        <v>-8.829568788501034E-2</v>
      </c>
      <c r="AP75" s="171">
        <f t="shared" si="53"/>
        <v>0.18865248226950357</v>
      </c>
      <c r="AQ75" s="171">
        <f t="shared" si="53"/>
        <v>0.19089574155653435</v>
      </c>
      <c r="AR75" s="171">
        <f t="shared" si="53"/>
        <v>0.19486823855755889</v>
      </c>
      <c r="AS75" s="170">
        <f t="shared" si="53"/>
        <v>0.23741007194244604</v>
      </c>
      <c r="AT75" s="171">
        <f t="shared" si="53"/>
        <v>0.18035916586245956</v>
      </c>
      <c r="AU75" s="171">
        <f t="shared" si="53"/>
        <v>0.17632836580606842</v>
      </c>
      <c r="AV75" s="171">
        <f t="shared" si="53"/>
        <v>0.2005019187104142</v>
      </c>
      <c r="AW75" s="170">
        <f t="shared" si="53"/>
        <v>0.16201356732970296</v>
      </c>
      <c r="AX75" s="171">
        <f t="shared" si="53"/>
        <v>0.20343286539322383</v>
      </c>
      <c r="AY75" s="171">
        <f t="shared" si="53"/>
        <v>0.15712747780224992</v>
      </c>
      <c r="AZ75" s="171">
        <f t="shared" si="53"/>
        <v>0.22618476028971587</v>
      </c>
      <c r="BA75" s="170">
        <f t="shared" si="53"/>
        <v>0.2272799533676011</v>
      </c>
      <c r="BB75" s="171">
        <f t="shared" si="53"/>
        <v>0.19222227207465897</v>
      </c>
      <c r="BC75" s="171">
        <f t="shared" si="53"/>
        <v>0.21164697482668859</v>
      </c>
      <c r="BD75" s="171">
        <f t="shared" si="53"/>
        <v>0.17669253475528474</v>
      </c>
      <c r="BE75" s="170">
        <f t="shared" si="53"/>
        <v>0.18868817763255602</v>
      </c>
      <c r="BF75" s="171">
        <f t="shared" si="53"/>
        <v>0.2517822117010482</v>
      </c>
      <c r="BG75" s="171">
        <f t="shared" si="53"/>
        <v>0.22798224258914554</v>
      </c>
      <c r="BH75" s="171">
        <f t="shared" si="53"/>
        <v>0.12795533527032418</v>
      </c>
      <c r="BI75" s="170">
        <f t="shared" si="53"/>
        <v>5.215096632114518E-2</v>
      </c>
      <c r="BJ75" s="171">
        <f t="shared" si="53"/>
        <v>0.2760480041991748</v>
      </c>
      <c r="BK75" s="171">
        <f t="shared" si="53"/>
        <v>9.2203412922783348E-2</v>
      </c>
      <c r="BL75" s="171">
        <f t="shared" si="53"/>
        <v>8.8507813580417538E-2</v>
      </c>
      <c r="BM75" s="170">
        <f t="shared" si="53"/>
        <v>0.1533543207164996</v>
      </c>
      <c r="BN75" s="171">
        <f t="shared" si="53"/>
        <v>7.7743831516260603E-2</v>
      </c>
      <c r="BO75" s="171">
        <f t="shared" si="53"/>
        <v>0.10568947246616897</v>
      </c>
      <c r="BP75" s="170">
        <f t="shared" ref="BP75" si="54">-BP26/BP24</f>
        <v>0.12342012270470654</v>
      </c>
      <c r="BQ75" s="170"/>
      <c r="BR75" s="172">
        <f t="shared" ref="BR75:CC75" si="55">-BR26/BR24</f>
        <v>0.29915546279668015</v>
      </c>
      <c r="BS75" s="172">
        <f t="shared" si="55"/>
        <v>0.23264573813229197</v>
      </c>
      <c r="BT75" s="172">
        <f t="shared" si="55"/>
        <v>0.27186086608860788</v>
      </c>
      <c r="BU75" s="172">
        <f t="shared" si="55"/>
        <v>0.29236562820951739</v>
      </c>
      <c r="BV75" s="172">
        <f t="shared" si="55"/>
        <v>0.29565841406530302</v>
      </c>
      <c r="BW75" s="172">
        <f t="shared" si="55"/>
        <v>0.24219178082191736</v>
      </c>
      <c r="BX75" s="172">
        <f t="shared" si="55"/>
        <v>0.19580696202531658</v>
      </c>
      <c r="BY75" s="172">
        <f t="shared" si="55"/>
        <v>0.21347437853878304</v>
      </c>
      <c r="BZ75" s="170">
        <f t="shared" si="55"/>
        <v>0.23145956158521316</v>
      </c>
      <c r="CA75" s="170">
        <f t="shared" si="55"/>
        <v>0.1686906019007392</v>
      </c>
      <c r="CB75" s="170">
        <f t="shared" si="55"/>
        <v>0.20452227133628026</v>
      </c>
      <c r="CC75" s="170">
        <f t="shared" si="55"/>
        <v>0.17880666983147397</v>
      </c>
      <c r="CD75" s="170">
        <f>-CD26/CD24</f>
        <v>0.20396536159684375</v>
      </c>
      <c r="CE75" s="170">
        <f>-CE26/CE24</f>
        <v>0.19222590241859591</v>
      </c>
      <c r="CF75" s="170">
        <f>-CF26/CF24</f>
        <v>0.16420005294520143</v>
      </c>
      <c r="CG75" s="170">
        <f>-CG26/CG24</f>
        <v>0.16377777620366527</v>
      </c>
    </row>
    <row r="76" spans="1:85" x14ac:dyDescent="0.2">
      <c r="A76" s="72" t="s">
        <v>25</v>
      </c>
      <c r="B76" s="73">
        <v>162.1</v>
      </c>
      <c r="C76" s="64">
        <v>164.3</v>
      </c>
      <c r="D76" s="73">
        <v>175.6</v>
      </c>
      <c r="E76" s="28">
        <v>189.82900000000001</v>
      </c>
      <c r="F76" s="73">
        <v>224.7</v>
      </c>
      <c r="G76" s="64">
        <v>241</v>
      </c>
      <c r="H76" s="74">
        <v>247</v>
      </c>
      <c r="I76" s="28">
        <v>341.5</v>
      </c>
      <c r="J76" s="74">
        <v>367.4</v>
      </c>
      <c r="K76" s="64">
        <v>404.9</v>
      </c>
      <c r="L76" s="74">
        <v>465</v>
      </c>
      <c r="M76" s="28">
        <v>514.4</v>
      </c>
      <c r="N76" s="80">
        <v>581.70000000000005</v>
      </c>
      <c r="O76" s="64">
        <v>624.1</v>
      </c>
      <c r="P76" s="80">
        <v>653.79999999999995</v>
      </c>
      <c r="Q76" s="28">
        <v>691.4</v>
      </c>
      <c r="R76" s="80">
        <v>772</v>
      </c>
      <c r="S76" s="64">
        <v>747.3</v>
      </c>
      <c r="T76" s="80">
        <v>810</v>
      </c>
      <c r="U76" s="28">
        <v>812</v>
      </c>
      <c r="V76" s="64">
        <v>845.5</v>
      </c>
      <c r="W76" s="64">
        <v>793.8</v>
      </c>
      <c r="X76" s="64">
        <v>837.7</v>
      </c>
      <c r="Y76" s="28">
        <v>851.9</v>
      </c>
      <c r="Z76" s="64">
        <v>895.6</v>
      </c>
      <c r="AA76" s="64">
        <v>857.5</v>
      </c>
      <c r="AB76" s="64">
        <v>955.2</v>
      </c>
      <c r="AC76" s="28">
        <v>1036.4000000000001</v>
      </c>
      <c r="AD76" s="64">
        <v>1062</v>
      </c>
      <c r="AE76" s="64">
        <v>1005</v>
      </c>
      <c r="AF76" s="64">
        <v>1160</v>
      </c>
      <c r="AG76" s="28">
        <v>1241.0999999999999</v>
      </c>
      <c r="AH76" s="64">
        <v>1313.4</v>
      </c>
      <c r="AI76" s="64">
        <v>1300</v>
      </c>
      <c r="AJ76" s="64">
        <v>1391.1</v>
      </c>
      <c r="AK76" s="28">
        <v>1429.3</v>
      </c>
      <c r="AL76" s="64">
        <v>1510.2</v>
      </c>
      <c r="AM76" s="64">
        <v>1435.6</v>
      </c>
      <c r="AN76" s="64">
        <v>1460.5</v>
      </c>
      <c r="AO76" s="28">
        <v>1514</v>
      </c>
      <c r="AP76" s="64">
        <v>1561</v>
      </c>
      <c r="AQ76" s="64">
        <v>1498.2</v>
      </c>
      <c r="AR76" s="64">
        <v>1555.9159999999999</v>
      </c>
      <c r="AS76" s="28">
        <v>1625.4</v>
      </c>
      <c r="AT76" s="64">
        <v>1710.4</v>
      </c>
      <c r="AU76" s="64">
        <v>1617.5</v>
      </c>
      <c r="AV76" s="64">
        <v>1680</v>
      </c>
      <c r="AW76" s="28">
        <v>1751.1</v>
      </c>
      <c r="AX76" s="64">
        <v>1857.9</v>
      </c>
      <c r="AY76" s="26">
        <v>1745.7</v>
      </c>
      <c r="AZ76" s="26">
        <v>1820.1</v>
      </c>
      <c r="BA76" s="31">
        <v>1874</v>
      </c>
      <c r="BB76" s="26">
        <v>1958.1</v>
      </c>
      <c r="BC76" s="26">
        <v>1823.5</v>
      </c>
      <c r="BD76" s="26">
        <v>1891.3</v>
      </c>
      <c r="BE76" s="31">
        <v>1978.9</v>
      </c>
      <c r="BF76" s="26">
        <v>2108.5630000000001</v>
      </c>
      <c r="BG76" s="26">
        <v>2111.8580000000002</v>
      </c>
      <c r="BH76" s="26">
        <v>2159.3409999999999</v>
      </c>
      <c r="BI76" s="31">
        <v>2024.653</v>
      </c>
      <c r="BJ76" s="26">
        <v>2026.922</v>
      </c>
      <c r="BK76" s="26">
        <v>1954.364</v>
      </c>
      <c r="BL76" s="26">
        <v>1972.9860000000001</v>
      </c>
      <c r="BM76" s="31">
        <v>1988.239</v>
      </c>
      <c r="BN76" s="26">
        <v>2615.12</v>
      </c>
      <c r="BO76" s="26">
        <v>2940.7420000000002</v>
      </c>
      <c r="BP76" s="31">
        <v>3013.9029999999998</v>
      </c>
      <c r="BQ76" s="67"/>
      <c r="BR76" s="68">
        <f>+E76</f>
        <v>189.82900000000001</v>
      </c>
      <c r="BS76" s="69">
        <f>+I76</f>
        <v>341.5</v>
      </c>
      <c r="BT76" s="68">
        <f>+M76</f>
        <v>514.4</v>
      </c>
      <c r="BU76" s="69">
        <f>+Q76</f>
        <v>691.4</v>
      </c>
      <c r="BV76" s="68">
        <f>+U76</f>
        <v>812</v>
      </c>
      <c r="BW76" s="69">
        <f>+Y76</f>
        <v>851.9</v>
      </c>
      <c r="BX76" s="68">
        <f>+AC76</f>
        <v>1036.4000000000001</v>
      </c>
      <c r="BY76" s="69">
        <f>+AG76</f>
        <v>1241.0999999999999</v>
      </c>
      <c r="BZ76" s="70">
        <f>+AK76</f>
        <v>1429.3</v>
      </c>
      <c r="CA76" s="67">
        <f>+AO76</f>
        <v>1514</v>
      </c>
      <c r="CB76" s="70">
        <f>+AS76</f>
        <v>1625.4</v>
      </c>
      <c r="CC76" s="70">
        <f>+AW76</f>
        <v>1751.1</v>
      </c>
      <c r="CD76" s="70">
        <f>+BA76</f>
        <v>1874</v>
      </c>
      <c r="CE76" s="70">
        <f>+BE76</f>
        <v>1978.9</v>
      </c>
      <c r="CF76" s="70">
        <f>+BI76</f>
        <v>2024.653</v>
      </c>
      <c r="CG76" s="70">
        <f>+BM76</f>
        <v>1988.239</v>
      </c>
    </row>
    <row r="77" spans="1:85" x14ac:dyDescent="0.2">
      <c r="A77" s="72"/>
      <c r="B77" s="117"/>
      <c r="C77" s="72"/>
      <c r="D77" s="117"/>
      <c r="E77" s="62"/>
      <c r="F77" s="117"/>
      <c r="G77" s="72"/>
      <c r="H77" s="117"/>
      <c r="I77" s="62"/>
      <c r="J77" s="117"/>
      <c r="K77" s="72"/>
      <c r="L77" s="117"/>
      <c r="M77" s="62"/>
      <c r="N77" s="117"/>
      <c r="O77" s="72"/>
      <c r="P77" s="117"/>
      <c r="Q77" s="62"/>
      <c r="R77" s="117"/>
      <c r="S77" s="72"/>
      <c r="T77" s="117"/>
      <c r="U77" s="62"/>
      <c r="V77" s="72"/>
      <c r="W77" s="72"/>
      <c r="X77" s="72"/>
      <c r="Y77" s="62"/>
      <c r="Z77" s="72"/>
      <c r="AA77" s="72"/>
      <c r="AB77" s="72"/>
      <c r="AC77" s="62"/>
      <c r="AD77" s="72"/>
      <c r="AE77" s="72"/>
      <c r="AF77" s="72"/>
      <c r="AG77" s="62"/>
      <c r="AH77" s="72"/>
      <c r="AI77" s="72"/>
      <c r="AJ77" s="72"/>
      <c r="AK77" s="62"/>
      <c r="AL77" s="72"/>
      <c r="AM77" s="72"/>
      <c r="AN77" s="72"/>
      <c r="AO77" s="62"/>
      <c r="AP77" s="72"/>
      <c r="AQ77" s="13"/>
      <c r="AR77" s="72"/>
      <c r="AS77" s="62"/>
      <c r="AT77" s="72"/>
      <c r="AU77" s="13"/>
      <c r="AV77" s="72"/>
      <c r="AW77" s="62"/>
      <c r="AX77" s="13"/>
      <c r="AY77" s="16"/>
      <c r="AZ77" s="16"/>
      <c r="BA77" s="17"/>
      <c r="BB77" s="16"/>
      <c r="BC77" s="16"/>
      <c r="BD77" s="16"/>
      <c r="BE77" s="17"/>
      <c r="BF77" s="16"/>
      <c r="BG77" s="63"/>
      <c r="BH77" s="63"/>
      <c r="BI77" s="17"/>
      <c r="BJ77" s="16"/>
      <c r="BK77" s="63"/>
      <c r="BL77" s="63"/>
      <c r="BM77" s="17"/>
      <c r="BN77" s="63"/>
      <c r="BO77" s="63"/>
      <c r="BP77" s="17"/>
      <c r="BQ77" s="62"/>
      <c r="BR77" s="18"/>
      <c r="BS77" s="118"/>
      <c r="BT77" s="18"/>
      <c r="BU77" s="118"/>
      <c r="BV77" s="18"/>
      <c r="BW77" s="118"/>
      <c r="BX77" s="18"/>
      <c r="BY77" s="118"/>
      <c r="BZ77" s="15"/>
      <c r="CA77" s="62"/>
      <c r="CB77" s="15"/>
      <c r="CC77" s="15"/>
      <c r="CD77" s="15"/>
      <c r="CE77" s="15"/>
      <c r="CF77" s="15"/>
      <c r="CG77" s="15"/>
    </row>
    <row r="78" spans="1:85" x14ac:dyDescent="0.2">
      <c r="A78" s="20" t="s">
        <v>26</v>
      </c>
      <c r="B78" s="117"/>
      <c r="C78" s="20"/>
      <c r="D78" s="117"/>
      <c r="E78" s="21"/>
      <c r="F78" s="117"/>
      <c r="G78" s="20"/>
      <c r="H78" s="117"/>
      <c r="I78" s="21"/>
      <c r="J78" s="117"/>
      <c r="K78" s="20"/>
      <c r="L78" s="117"/>
      <c r="M78" s="21"/>
      <c r="N78" s="117"/>
      <c r="O78" s="20"/>
      <c r="P78" s="117"/>
      <c r="Q78" s="21"/>
      <c r="R78" s="117"/>
      <c r="S78" s="20"/>
      <c r="T78" s="117"/>
      <c r="U78" s="21"/>
      <c r="V78" s="20"/>
      <c r="W78" s="20"/>
      <c r="X78" s="20"/>
      <c r="Y78" s="21"/>
      <c r="Z78" s="20"/>
      <c r="AA78" s="20"/>
      <c r="AB78" s="20"/>
      <c r="AC78" s="21"/>
      <c r="AD78" s="20"/>
      <c r="AE78" s="20"/>
      <c r="AF78" s="20"/>
      <c r="AG78" s="21"/>
      <c r="AH78" s="20"/>
      <c r="AI78" s="20"/>
      <c r="AJ78" s="20"/>
      <c r="AK78" s="21"/>
      <c r="AL78" s="20"/>
      <c r="AM78" s="20"/>
      <c r="AN78" s="20"/>
      <c r="AO78" s="21"/>
      <c r="AP78" s="20"/>
      <c r="AQ78" s="13"/>
      <c r="AR78" s="20"/>
      <c r="AS78" s="21"/>
      <c r="AT78" s="20"/>
      <c r="AU78" s="13"/>
      <c r="AV78" s="20"/>
      <c r="AW78" s="21"/>
      <c r="AX78" s="13"/>
      <c r="AY78" s="16"/>
      <c r="AZ78" s="16"/>
      <c r="BA78" s="17"/>
      <c r="BB78" s="16"/>
      <c r="BC78" s="16"/>
      <c r="BD78" s="16"/>
      <c r="BE78" s="17"/>
      <c r="BF78" s="16"/>
      <c r="BG78" s="16"/>
      <c r="BH78" s="16"/>
      <c r="BI78" s="17"/>
      <c r="BJ78" s="16"/>
      <c r="BK78" s="16"/>
      <c r="BL78" s="16"/>
      <c r="BM78" s="17"/>
      <c r="BN78" s="16"/>
      <c r="BO78" s="16"/>
      <c r="BP78" s="17"/>
      <c r="BQ78" s="173"/>
      <c r="BR78" s="174"/>
      <c r="BS78" s="175"/>
      <c r="BT78" s="174"/>
      <c r="BU78" s="175"/>
      <c r="BV78" s="174"/>
      <c r="BW78" s="175"/>
      <c r="BX78" s="174"/>
      <c r="BY78" s="175"/>
      <c r="BZ78" s="176"/>
      <c r="CA78" s="173"/>
      <c r="CB78" s="176"/>
      <c r="CC78" s="176"/>
      <c r="CD78" s="176"/>
      <c r="CE78" s="176"/>
      <c r="CF78" s="176"/>
      <c r="CG78" s="176"/>
    </row>
    <row r="79" spans="1:85" x14ac:dyDescent="0.2">
      <c r="A79" s="72" t="s">
        <v>34</v>
      </c>
      <c r="B79" s="177">
        <v>1.7</v>
      </c>
      <c r="C79" s="178">
        <v>1.75</v>
      </c>
      <c r="D79" s="177">
        <v>3.6</v>
      </c>
      <c r="E79" s="179">
        <v>3.85</v>
      </c>
      <c r="F79" s="177">
        <v>7.7</v>
      </c>
      <c r="G79" s="178">
        <v>6.4</v>
      </c>
      <c r="H79" s="177">
        <v>10.6</v>
      </c>
      <c r="I79" s="179">
        <v>7.75</v>
      </c>
      <c r="J79" s="180">
        <v>8.85</v>
      </c>
      <c r="K79" s="178">
        <v>8.4</v>
      </c>
      <c r="L79" s="181">
        <v>10.6</v>
      </c>
      <c r="M79" s="179">
        <v>21.1</v>
      </c>
      <c r="N79" s="181">
        <v>23.5</v>
      </c>
      <c r="O79" s="178">
        <v>24.9</v>
      </c>
      <c r="P79" s="181">
        <v>23.8</v>
      </c>
      <c r="Q79" s="179">
        <v>23.9</v>
      </c>
      <c r="R79" s="181">
        <v>23.8</v>
      </c>
      <c r="S79" s="178">
        <v>22.4</v>
      </c>
      <c r="T79" s="180">
        <v>19.5</v>
      </c>
      <c r="U79" s="179">
        <v>19.2</v>
      </c>
      <c r="V79" s="178">
        <v>17.7</v>
      </c>
      <c r="W79" s="178">
        <v>13.9</v>
      </c>
      <c r="X79" s="178">
        <v>10.95</v>
      </c>
      <c r="Y79" s="179">
        <v>8.6</v>
      </c>
      <c r="Z79" s="178">
        <v>11.2</v>
      </c>
      <c r="AA79" s="178">
        <v>15.3</v>
      </c>
      <c r="AB79" s="178">
        <v>23.2</v>
      </c>
      <c r="AC79" s="179">
        <v>23.6</v>
      </c>
      <c r="AD79" s="178">
        <v>24.1</v>
      </c>
      <c r="AE79" s="178">
        <v>27.6</v>
      </c>
      <c r="AF79" s="178">
        <v>27.8</v>
      </c>
      <c r="AG79" s="179">
        <v>23.6</v>
      </c>
      <c r="AH79" s="178">
        <v>19.600000000000001</v>
      </c>
      <c r="AI79" s="178">
        <v>21.1</v>
      </c>
      <c r="AJ79" s="178">
        <v>15.3</v>
      </c>
      <c r="AK79" s="179">
        <v>15.6</v>
      </c>
      <c r="AL79" s="178">
        <v>23.5</v>
      </c>
      <c r="AM79" s="178">
        <v>20</v>
      </c>
      <c r="AN79" s="178">
        <v>18.8</v>
      </c>
      <c r="AO79" s="179">
        <v>16.8</v>
      </c>
      <c r="AP79" s="178">
        <v>20.2</v>
      </c>
      <c r="AQ79" s="182">
        <v>17.2</v>
      </c>
      <c r="AR79" s="178">
        <v>24.2</v>
      </c>
      <c r="AS79" s="179">
        <v>26</v>
      </c>
      <c r="AT79" s="178">
        <v>27.5</v>
      </c>
      <c r="AU79" s="182">
        <v>32</v>
      </c>
      <c r="AV79" s="178">
        <v>27.5</v>
      </c>
      <c r="AW79" s="179">
        <v>28.2</v>
      </c>
      <c r="AX79" s="182">
        <v>33</v>
      </c>
      <c r="AY79" s="182">
        <v>33.200000000000003</v>
      </c>
      <c r="AZ79" s="182">
        <v>31.3</v>
      </c>
      <c r="BA79" s="183">
        <v>41</v>
      </c>
      <c r="BB79" s="182">
        <v>34.700000000000003</v>
      </c>
      <c r="BC79" s="182">
        <v>26</v>
      </c>
      <c r="BD79" s="182">
        <v>28.2</v>
      </c>
      <c r="BE79" s="183">
        <v>37.299999999999997</v>
      </c>
      <c r="BF79" s="184"/>
      <c r="BG79" s="184"/>
      <c r="BH79" s="184"/>
      <c r="BI79" s="183"/>
      <c r="BJ79" s="184"/>
      <c r="BK79" s="184"/>
      <c r="BL79" s="184"/>
      <c r="BM79" s="183"/>
      <c r="BN79" s="184"/>
      <c r="BO79" s="184"/>
      <c r="BP79" s="183"/>
      <c r="BQ79" s="185"/>
      <c r="BR79" s="186">
        <f>+E79</f>
        <v>3.85</v>
      </c>
      <c r="BS79" s="187">
        <f>+I79</f>
        <v>7.75</v>
      </c>
      <c r="BT79" s="186">
        <f>+M79</f>
        <v>21.1</v>
      </c>
      <c r="BU79" s="187">
        <f>+Q79</f>
        <v>23.9</v>
      </c>
      <c r="BV79" s="186">
        <f>+U79</f>
        <v>19.2</v>
      </c>
      <c r="BW79" s="187">
        <f>+Y79</f>
        <v>8.6</v>
      </c>
      <c r="BX79" s="186">
        <f>+AC79</f>
        <v>23.6</v>
      </c>
      <c r="BY79" s="187">
        <f>+AG79</f>
        <v>23.6</v>
      </c>
      <c r="BZ79" s="188">
        <f>+AK79</f>
        <v>15.6</v>
      </c>
      <c r="CA79" s="185">
        <f>+AO79</f>
        <v>16.8</v>
      </c>
      <c r="CB79" s="188">
        <f>+AS79</f>
        <v>26</v>
      </c>
      <c r="CC79" s="188">
        <f>+AW79</f>
        <v>28.2</v>
      </c>
      <c r="CD79" s="188">
        <f>+BA79</f>
        <v>41</v>
      </c>
      <c r="CE79" s="188">
        <f>+BE79</f>
        <v>37.299999999999997</v>
      </c>
      <c r="CF79" s="188">
        <f>+BI79</f>
        <v>0</v>
      </c>
      <c r="CG79" s="188">
        <f>+BM79</f>
        <v>0</v>
      </c>
    </row>
    <row r="80" spans="1:85" x14ac:dyDescent="0.2">
      <c r="A80" s="72" t="s">
        <v>29</v>
      </c>
      <c r="B80" s="64">
        <v>264767.02360000001</v>
      </c>
      <c r="C80" s="64">
        <v>272554.28899999999</v>
      </c>
      <c r="D80" s="64">
        <v>560683.10880000005</v>
      </c>
      <c r="E80" s="28">
        <v>599619.43580000009</v>
      </c>
      <c r="F80" s="64">
        <v>1199238.8716000002</v>
      </c>
      <c r="G80" s="64">
        <v>996769.97120000003</v>
      </c>
      <c r="H80" s="64">
        <v>1650900.2648</v>
      </c>
      <c r="I80" s="28">
        <v>1278896.3045000001</v>
      </c>
      <c r="J80" s="64">
        <v>1460417.0703</v>
      </c>
      <c r="K80" s="64">
        <v>1386158.5752000001</v>
      </c>
      <c r="L80" s="64">
        <v>1749200.1068</v>
      </c>
      <c r="M80" s="28">
        <v>3481898.3258000002</v>
      </c>
      <c r="N80" s="64">
        <v>3877943.6329999999</v>
      </c>
      <c r="O80" s="64">
        <v>4108970.0621999996</v>
      </c>
      <c r="P80" s="64">
        <v>3927449.2963999999</v>
      </c>
      <c r="Q80" s="28">
        <v>3943951.1842</v>
      </c>
      <c r="R80" s="64">
        <v>3927449.2963999999</v>
      </c>
      <c r="S80" s="64">
        <v>3696422.8671999997</v>
      </c>
      <c r="T80" s="64">
        <v>3217868.1209999998</v>
      </c>
      <c r="U80" s="28">
        <v>3168362.4575999998</v>
      </c>
      <c r="V80" s="64">
        <v>2920834.1406</v>
      </c>
      <c r="W80" s="64">
        <v>2293762.4042000002</v>
      </c>
      <c r="X80" s="64">
        <v>1806956.7141</v>
      </c>
      <c r="Y80" s="28">
        <v>1413389.5663999999</v>
      </c>
      <c r="Z80" s="64">
        <v>1840659.7888</v>
      </c>
      <c r="AA80" s="64">
        <v>2514518.6472000005</v>
      </c>
      <c r="AB80" s="64">
        <v>3840280.34</v>
      </c>
      <c r="AC80" s="28">
        <v>3939719.926</v>
      </c>
      <c r="AD80" s="64">
        <v>4041533.3198000002</v>
      </c>
      <c r="AE80" s="64">
        <v>4632048.1356000006</v>
      </c>
      <c r="AF80" s="64">
        <v>4666028.6168</v>
      </c>
      <c r="AG80" s="28">
        <v>4130658.1096000005</v>
      </c>
      <c r="AH80" s="64">
        <v>3430546.5656000003</v>
      </c>
      <c r="AI80" s="64">
        <v>3693088.3946000002</v>
      </c>
      <c r="AJ80" s="64">
        <v>2677926.6558000003</v>
      </c>
      <c r="AK80" s="28">
        <v>2730435.0216000001</v>
      </c>
      <c r="AL80" s="64">
        <v>4113155.321</v>
      </c>
      <c r="AM80" s="64">
        <v>3500557.72</v>
      </c>
      <c r="AN80" s="64">
        <v>3290524.2568000001</v>
      </c>
      <c r="AO80" s="28">
        <v>2940468.4848000002</v>
      </c>
      <c r="AP80" s="64">
        <v>3535563.2971999999</v>
      </c>
      <c r="AQ80" s="64">
        <v>3010479.6391999996</v>
      </c>
      <c r="AR80" s="64">
        <v>4235674.8411999997</v>
      </c>
      <c r="AS80" s="28">
        <v>4550725.0360000003</v>
      </c>
      <c r="AT80" s="64">
        <v>4813266.8650000002</v>
      </c>
      <c r="AU80" s="64">
        <v>5600892.352</v>
      </c>
      <c r="AV80" s="64">
        <v>4813266.8650000002</v>
      </c>
      <c r="AW80" s="28">
        <v>4935786.3851999994</v>
      </c>
      <c r="AX80" s="64">
        <v>5775920.2379999999</v>
      </c>
      <c r="AY80" s="26">
        <v>5810925.815200001</v>
      </c>
      <c r="AZ80" s="26">
        <v>5478372.8317999998</v>
      </c>
      <c r="BA80" s="31">
        <v>7151172.0300000003</v>
      </c>
      <c r="BB80" s="26">
        <v>6051137.3961000005</v>
      </c>
      <c r="BC80" s="26">
        <v>4533993.4380000001</v>
      </c>
      <c r="BD80" s="26">
        <v>4917639.0365999993</v>
      </c>
      <c r="BE80" s="31">
        <v>6529000</v>
      </c>
      <c r="BF80" s="189"/>
      <c r="BG80" s="189"/>
      <c r="BH80" s="189"/>
      <c r="BI80" s="31"/>
      <c r="BJ80" s="189"/>
      <c r="BK80" s="189"/>
      <c r="BL80" s="189"/>
      <c r="BM80" s="31"/>
      <c r="BN80" s="189"/>
      <c r="BO80" s="189"/>
      <c r="BP80" s="31"/>
      <c r="BQ80" s="28"/>
      <c r="BR80" s="122">
        <v>599619.43580000009</v>
      </c>
      <c r="BS80" s="122">
        <v>1278896.3045000001</v>
      </c>
      <c r="BT80" s="122">
        <v>3481898.3258000002</v>
      </c>
      <c r="BU80" s="122">
        <v>3943951.1842</v>
      </c>
      <c r="BV80" s="122">
        <v>3168362.4575999998</v>
      </c>
      <c r="BW80" s="122">
        <v>1413389.5663999999</v>
      </c>
      <c r="BX80" s="122">
        <v>3939719.926</v>
      </c>
      <c r="BY80" s="122">
        <v>4130658.1096000005</v>
      </c>
      <c r="BZ80" s="28">
        <v>2730435.0216000001</v>
      </c>
      <c r="CA80" s="28">
        <v>2940468.4848000002</v>
      </c>
      <c r="CB80" s="28">
        <v>4550725.0360000003</v>
      </c>
      <c r="CC80" s="28">
        <v>4935786.3851999994</v>
      </c>
      <c r="CD80" s="28">
        <v>7151172.0300000003</v>
      </c>
      <c r="CE80" s="31">
        <f>+BE80</f>
        <v>6529000</v>
      </c>
      <c r="CF80" s="31">
        <f>+BI80</f>
        <v>0</v>
      </c>
      <c r="CG80" s="31">
        <f>+BM80</f>
        <v>0</v>
      </c>
    </row>
    <row r="81" spans="1:85" x14ac:dyDescent="0.2">
      <c r="A81" s="72" t="s">
        <v>32</v>
      </c>
      <c r="B81" s="181">
        <f t="shared" ref="B81:S81" si="56">+B28*1000000/B85</f>
        <v>6.4207391724442559E-3</v>
      </c>
      <c r="C81" s="181">
        <f t="shared" si="56"/>
        <v>1.3483552262132967E-2</v>
      </c>
      <c r="D81" s="181">
        <f t="shared" si="56"/>
        <v>7.5764722234842583E-2</v>
      </c>
      <c r="E81" s="190">
        <f t="shared" si="56"/>
        <v>8.9755512891598443E-2</v>
      </c>
      <c r="F81" s="181">
        <f t="shared" si="56"/>
        <v>0.23435697979421632</v>
      </c>
      <c r="G81" s="181">
        <f t="shared" si="56"/>
        <v>9.4384865834930998E-2</v>
      </c>
      <c r="H81" s="181">
        <f t="shared" si="56"/>
        <v>3.9166508951910123E-2</v>
      </c>
      <c r="I81" s="190">
        <f t="shared" si="56"/>
        <v>0.12724616640477102</v>
      </c>
      <c r="J81" s="181">
        <f t="shared" si="56"/>
        <v>0.15452777469496556</v>
      </c>
      <c r="K81" s="181">
        <f t="shared" si="56"/>
        <v>0.15573975724159281</v>
      </c>
      <c r="L81" s="181">
        <f t="shared" si="56"/>
        <v>0.26300021261809825</v>
      </c>
      <c r="M81" s="190">
        <f t="shared" si="56"/>
        <v>0.30964336092504524</v>
      </c>
      <c r="N81" s="181">
        <f t="shared" si="56"/>
        <v>0.4035901880268512</v>
      </c>
      <c r="O81" s="181">
        <f t="shared" si="56"/>
        <v>0.37268463308785799</v>
      </c>
      <c r="P81" s="181">
        <f t="shared" si="56"/>
        <v>0.21755086711957886</v>
      </c>
      <c r="Q81" s="190">
        <f t="shared" si="56"/>
        <v>0.25875827370490295</v>
      </c>
      <c r="R81" s="181">
        <f t="shared" si="56"/>
        <v>0.42116393495294518</v>
      </c>
      <c r="S81" s="181">
        <f t="shared" si="56"/>
        <v>0.33390119159578818</v>
      </c>
      <c r="T81" s="180">
        <f>+T28*1000000/T84</f>
        <v>0.34177907814886482</v>
      </c>
      <c r="U81" s="190">
        <v>0.09</v>
      </c>
      <c r="V81" s="181">
        <v>0.23</v>
      </c>
      <c r="W81" s="181">
        <v>0.17</v>
      </c>
      <c r="X81" s="181">
        <v>0.27</v>
      </c>
      <c r="Y81" s="190">
        <v>0.17</v>
      </c>
      <c r="Z81" s="181">
        <v>0.15</v>
      </c>
      <c r="AA81" s="181">
        <v>0.28000000000000003</v>
      </c>
      <c r="AB81" s="181">
        <v>0.63</v>
      </c>
      <c r="AC81" s="190">
        <v>0.18</v>
      </c>
      <c r="AD81" s="181">
        <v>0.32</v>
      </c>
      <c r="AE81" s="181">
        <v>0.33</v>
      </c>
      <c r="AF81" s="181">
        <v>0.11</v>
      </c>
      <c r="AG81" s="190">
        <v>0.45</v>
      </c>
      <c r="AH81" s="181">
        <v>0.45</v>
      </c>
      <c r="AI81" s="181">
        <v>0.32</v>
      </c>
      <c r="AJ81" s="181">
        <v>0.44</v>
      </c>
      <c r="AK81" s="190">
        <v>0.33</v>
      </c>
      <c r="AL81" s="181">
        <v>0.41</v>
      </c>
      <c r="AM81" s="181">
        <v>0.24</v>
      </c>
      <c r="AN81" s="181">
        <v>0.13</v>
      </c>
      <c r="AO81" s="190">
        <v>0.3</v>
      </c>
      <c r="AP81" s="181">
        <v>0.33</v>
      </c>
      <c r="AQ81" s="181">
        <v>0.31</v>
      </c>
      <c r="AR81" s="181">
        <v>0.33</v>
      </c>
      <c r="AS81" s="190">
        <v>0.36</v>
      </c>
      <c r="AT81" s="181">
        <v>0.45</v>
      </c>
      <c r="AU81" s="181">
        <v>0.33</v>
      </c>
      <c r="AV81" s="181">
        <v>0.34</v>
      </c>
      <c r="AW81" s="190">
        <v>0.46</v>
      </c>
      <c r="AX81" s="181">
        <v>0.62</v>
      </c>
      <c r="AY81" s="180">
        <v>0.49</v>
      </c>
      <c r="AZ81" s="180">
        <v>0.43</v>
      </c>
      <c r="BA81" s="191">
        <v>0.5</v>
      </c>
      <c r="BB81" s="180">
        <v>0.41</v>
      </c>
      <c r="BC81" s="180">
        <v>0.39</v>
      </c>
      <c r="BD81" s="180">
        <v>0.4</v>
      </c>
      <c r="BE81" s="191">
        <v>0.5</v>
      </c>
      <c r="BF81" s="192"/>
      <c r="BG81" s="192"/>
      <c r="BH81" s="192"/>
      <c r="BI81" s="191"/>
      <c r="BJ81" s="192"/>
      <c r="BK81" s="192"/>
      <c r="BL81" s="192"/>
      <c r="BM81" s="191"/>
      <c r="BN81" s="192"/>
      <c r="BO81" s="192"/>
      <c r="BP81" s="191"/>
      <c r="BQ81" s="62"/>
      <c r="BR81" s="193"/>
      <c r="BS81" s="118"/>
      <c r="BT81" s="193"/>
      <c r="BU81" s="118"/>
      <c r="BV81" s="193"/>
      <c r="BW81" s="118"/>
      <c r="BX81" s="193"/>
      <c r="BY81" s="118"/>
      <c r="BZ81" s="179"/>
      <c r="CA81" s="62"/>
      <c r="CB81" s="179"/>
      <c r="CC81" s="179"/>
      <c r="CD81" s="179"/>
      <c r="CE81" s="194"/>
      <c r="CF81" s="194"/>
      <c r="CG81" s="194"/>
    </row>
    <row r="82" spans="1:85" x14ac:dyDescent="0.2">
      <c r="A82" s="72" t="s">
        <v>33</v>
      </c>
      <c r="B82" s="180">
        <f t="shared" ref="B82:S82" si="57">B28*1000000/B86</f>
        <v>6.4207391724442559E-3</v>
      </c>
      <c r="C82" s="181">
        <f t="shared" si="57"/>
        <v>1.3483552262132967E-2</v>
      </c>
      <c r="D82" s="180">
        <f t="shared" si="57"/>
        <v>7.5764722234842583E-2</v>
      </c>
      <c r="E82" s="190">
        <f t="shared" si="57"/>
        <v>8.9755512891598443E-2</v>
      </c>
      <c r="F82" s="180">
        <f t="shared" si="57"/>
        <v>0.23435246564604734</v>
      </c>
      <c r="G82" s="181">
        <f t="shared" si="57"/>
        <v>9.4383047808134168E-2</v>
      </c>
      <c r="H82" s="180">
        <f t="shared" si="57"/>
        <v>3.9166508951910123E-2</v>
      </c>
      <c r="I82" s="190">
        <f t="shared" si="57"/>
        <v>0.12724616640477102</v>
      </c>
      <c r="J82" s="180">
        <f t="shared" si="57"/>
        <v>0.15452777469496556</v>
      </c>
      <c r="K82" s="181">
        <f t="shared" si="57"/>
        <v>0.15531053462110234</v>
      </c>
      <c r="L82" s="180">
        <f t="shared" si="57"/>
        <v>0.25980901606847534</v>
      </c>
      <c r="M82" s="190">
        <f t="shared" si="57"/>
        <v>0.30431688301373405</v>
      </c>
      <c r="N82" s="180">
        <f t="shared" si="57"/>
        <v>0.39063527818751154</v>
      </c>
      <c r="O82" s="181">
        <f t="shared" si="57"/>
        <v>0.36072176589387317</v>
      </c>
      <c r="P82" s="180">
        <f t="shared" si="57"/>
        <v>0.2105676649689438</v>
      </c>
      <c r="Q82" s="190">
        <f t="shared" si="57"/>
        <v>0.25045234802712812</v>
      </c>
      <c r="R82" s="180">
        <f t="shared" si="57"/>
        <v>0.40764492243291356</v>
      </c>
      <c r="S82" s="181">
        <f t="shared" si="57"/>
        <v>0.32348278925083945</v>
      </c>
      <c r="T82" s="180">
        <v>0.33</v>
      </c>
      <c r="U82" s="190">
        <v>0.09</v>
      </c>
      <c r="V82" s="181">
        <v>0.23</v>
      </c>
      <c r="W82" s="181">
        <v>0.17</v>
      </c>
      <c r="X82" s="181">
        <v>0.26</v>
      </c>
      <c r="Y82" s="190">
        <v>0.17</v>
      </c>
      <c r="Z82" s="181">
        <v>0.15</v>
      </c>
      <c r="AA82" s="181">
        <v>0.27</v>
      </c>
      <c r="AB82" s="181">
        <v>0.61</v>
      </c>
      <c r="AC82" s="190">
        <v>0.17</v>
      </c>
      <c r="AD82" s="181">
        <v>0.31</v>
      </c>
      <c r="AE82" s="181">
        <v>0.32</v>
      </c>
      <c r="AF82" s="181">
        <v>0.11</v>
      </c>
      <c r="AG82" s="190">
        <v>0.45</v>
      </c>
      <c r="AH82" s="181">
        <v>0.45</v>
      </c>
      <c r="AI82" s="181">
        <v>0.32</v>
      </c>
      <c r="AJ82" s="181">
        <v>0.44</v>
      </c>
      <c r="AK82" s="190">
        <v>0.33</v>
      </c>
      <c r="AL82" s="181">
        <v>0.41</v>
      </c>
      <c r="AM82" s="181">
        <v>0.24</v>
      </c>
      <c r="AN82" s="181">
        <v>0.13</v>
      </c>
      <c r="AO82" s="190">
        <v>0.3</v>
      </c>
      <c r="AP82" s="181">
        <v>0.33</v>
      </c>
      <c r="AQ82" s="181">
        <v>0.31</v>
      </c>
      <c r="AR82" s="181">
        <v>0.33</v>
      </c>
      <c r="AS82" s="190">
        <v>0.36</v>
      </c>
      <c r="AT82" s="181">
        <v>0.45</v>
      </c>
      <c r="AU82" s="181">
        <v>0.33</v>
      </c>
      <c r="AV82" s="181">
        <v>0.34</v>
      </c>
      <c r="AW82" s="190">
        <v>0.46</v>
      </c>
      <c r="AX82" s="181">
        <v>0.62</v>
      </c>
      <c r="AY82" s="180">
        <v>0.49</v>
      </c>
      <c r="AZ82" s="180">
        <v>0.43</v>
      </c>
      <c r="BA82" s="191">
        <v>0.5</v>
      </c>
      <c r="BB82" s="180">
        <v>0.41</v>
      </c>
      <c r="BC82" s="180">
        <v>0.39</v>
      </c>
      <c r="BD82" s="180">
        <v>0.4</v>
      </c>
      <c r="BE82" s="191">
        <v>0.5</v>
      </c>
      <c r="BF82" s="192"/>
      <c r="BG82" s="192"/>
      <c r="BH82" s="192"/>
      <c r="BI82" s="191"/>
      <c r="BJ82" s="192"/>
      <c r="BK82" s="192"/>
      <c r="BL82" s="192"/>
      <c r="BM82" s="191"/>
      <c r="BN82" s="192"/>
      <c r="BO82" s="192"/>
      <c r="BP82" s="191"/>
      <c r="BQ82" s="62"/>
      <c r="BR82" s="193"/>
      <c r="BS82" s="118"/>
      <c r="BT82" s="193"/>
      <c r="BU82" s="118"/>
      <c r="BV82" s="193"/>
      <c r="BW82" s="118"/>
      <c r="BX82" s="193"/>
      <c r="BY82" s="118"/>
      <c r="BZ82" s="179"/>
      <c r="CA82" s="62"/>
      <c r="CB82" s="179"/>
      <c r="CC82" s="179"/>
      <c r="CD82" s="179"/>
      <c r="CE82" s="194"/>
      <c r="CF82" s="194"/>
      <c r="CG82" s="194"/>
    </row>
    <row r="83" spans="1:85" x14ac:dyDescent="0.2">
      <c r="A83" s="72" t="s">
        <v>27</v>
      </c>
      <c r="B83" s="195"/>
      <c r="C83" s="196"/>
      <c r="D83" s="195"/>
      <c r="E83" s="197"/>
      <c r="F83" s="195"/>
      <c r="G83" s="196"/>
      <c r="H83" s="195"/>
      <c r="I83" s="197" t="s">
        <v>0</v>
      </c>
      <c r="J83" s="195" t="s">
        <v>0</v>
      </c>
      <c r="K83" s="196" t="s">
        <v>0</v>
      </c>
      <c r="L83" s="195" t="s">
        <v>0</v>
      </c>
      <c r="M83" s="197">
        <v>0.1</v>
      </c>
      <c r="N83" s="195" t="s">
        <v>0</v>
      </c>
      <c r="O83" s="196" t="s">
        <v>0</v>
      </c>
      <c r="P83" s="161" t="s">
        <v>0</v>
      </c>
      <c r="Q83" s="197">
        <v>0.5</v>
      </c>
      <c r="R83" s="161" t="s">
        <v>0</v>
      </c>
      <c r="S83" s="196" t="s">
        <v>0</v>
      </c>
      <c r="T83" s="161" t="s">
        <v>0</v>
      </c>
      <c r="U83" s="197">
        <v>0.5</v>
      </c>
      <c r="V83" s="161" t="s">
        <v>0</v>
      </c>
      <c r="W83" s="196" t="s">
        <v>0</v>
      </c>
      <c r="X83" s="161" t="s">
        <v>0</v>
      </c>
      <c r="Y83" s="197">
        <v>0.5</v>
      </c>
      <c r="Z83" s="161" t="s">
        <v>0</v>
      </c>
      <c r="AA83" s="196" t="s">
        <v>0</v>
      </c>
      <c r="AB83" s="161" t="s">
        <v>0</v>
      </c>
      <c r="AC83" s="197">
        <v>0.5</v>
      </c>
      <c r="AD83" s="161" t="s">
        <v>0</v>
      </c>
      <c r="AE83" s="196" t="s">
        <v>0</v>
      </c>
      <c r="AF83" s="161" t="s">
        <v>0</v>
      </c>
      <c r="AG83" s="197">
        <v>0.5</v>
      </c>
      <c r="AH83" s="161" t="s">
        <v>0</v>
      </c>
      <c r="AI83" s="196" t="s">
        <v>0</v>
      </c>
      <c r="AJ83" s="161" t="s">
        <v>0</v>
      </c>
      <c r="AK83" s="197">
        <v>0.65</v>
      </c>
      <c r="AL83" s="161" t="s">
        <v>0</v>
      </c>
      <c r="AM83" s="80" t="s">
        <v>0</v>
      </c>
      <c r="AN83" s="198" t="s">
        <v>0</v>
      </c>
      <c r="AO83" s="197">
        <v>0.7</v>
      </c>
      <c r="AP83" s="198" t="s">
        <v>0</v>
      </c>
      <c r="AQ83" s="80" t="s">
        <v>0</v>
      </c>
      <c r="AR83" s="198" t="s">
        <v>0</v>
      </c>
      <c r="AS83" s="197">
        <v>0.85</v>
      </c>
      <c r="AT83" s="198" t="s">
        <v>0</v>
      </c>
      <c r="AU83" s="80" t="s">
        <v>0</v>
      </c>
      <c r="AV83" s="198" t="s">
        <v>0</v>
      </c>
      <c r="AW83" s="197">
        <v>1</v>
      </c>
      <c r="AX83" s="80" t="s">
        <v>0</v>
      </c>
      <c r="AY83" s="198" t="s">
        <v>0</v>
      </c>
      <c r="AZ83" s="198" t="s">
        <v>0</v>
      </c>
      <c r="BA83" s="199" t="s">
        <v>0</v>
      </c>
      <c r="BB83" s="80" t="s">
        <v>0</v>
      </c>
      <c r="BC83" s="200" t="s">
        <v>0</v>
      </c>
      <c r="BD83" s="200" t="s">
        <v>0</v>
      </c>
      <c r="BE83" s="201" t="s">
        <v>0</v>
      </c>
      <c r="BF83" s="202"/>
      <c r="BG83" s="202"/>
      <c r="BH83" s="202"/>
      <c r="BI83" s="201"/>
      <c r="BJ83" s="202"/>
      <c r="BK83" s="202"/>
      <c r="BL83" s="202"/>
      <c r="BM83" s="201"/>
      <c r="BN83" s="202"/>
      <c r="BO83" s="202"/>
      <c r="BP83" s="201"/>
      <c r="BQ83" s="199"/>
      <c r="BR83" s="203"/>
      <c r="BS83" s="204"/>
      <c r="BT83" s="203"/>
      <c r="BU83" s="204"/>
      <c r="BV83" s="203"/>
      <c r="BW83" s="204"/>
      <c r="BX83" s="203"/>
      <c r="BY83" s="204"/>
      <c r="BZ83" s="205"/>
      <c r="CA83" s="199"/>
      <c r="CB83" s="205"/>
      <c r="CC83" s="205"/>
      <c r="CD83" s="205"/>
      <c r="CE83" s="206"/>
      <c r="CF83" s="206"/>
      <c r="CG83" s="206"/>
    </row>
    <row r="84" spans="1:85" x14ac:dyDescent="0.2">
      <c r="A84" s="72" t="s">
        <v>28</v>
      </c>
      <c r="B84" s="73">
        <v>155745308</v>
      </c>
      <c r="C84" s="74">
        <v>155745308</v>
      </c>
      <c r="D84" s="73">
        <v>155745308</v>
      </c>
      <c r="E84" s="207">
        <v>155745308</v>
      </c>
      <c r="F84" s="73">
        <v>155745308</v>
      </c>
      <c r="G84" s="74">
        <v>155745308</v>
      </c>
      <c r="H84" s="73">
        <v>155745308</v>
      </c>
      <c r="I84" s="207">
        <v>165018878</v>
      </c>
      <c r="J84" s="74">
        <v>165018878</v>
      </c>
      <c r="K84" s="74">
        <v>165018878</v>
      </c>
      <c r="L84" s="74">
        <v>165018878</v>
      </c>
      <c r="M84" s="207">
        <v>165018878</v>
      </c>
      <c r="N84" s="74">
        <v>165018878</v>
      </c>
      <c r="O84" s="74">
        <v>165018878</v>
      </c>
      <c r="P84" s="74">
        <v>165018878</v>
      </c>
      <c r="Q84" s="207">
        <v>165018878</v>
      </c>
      <c r="R84" s="74">
        <v>165018878</v>
      </c>
      <c r="S84" s="74">
        <v>165018878</v>
      </c>
      <c r="T84" s="73">
        <v>165018878</v>
      </c>
      <c r="U84" s="207">
        <v>165018878</v>
      </c>
      <c r="V84" s="73">
        <v>165018878</v>
      </c>
      <c r="W84" s="74">
        <v>165018878</v>
      </c>
      <c r="X84" s="73">
        <v>165018878</v>
      </c>
      <c r="Y84" s="207">
        <v>164347624</v>
      </c>
      <c r="Z84" s="73">
        <v>164344624</v>
      </c>
      <c r="AA84" s="74">
        <v>164347624</v>
      </c>
      <c r="AB84" s="73">
        <v>165529325</v>
      </c>
      <c r="AC84" s="207">
        <v>166937285</v>
      </c>
      <c r="AD84" s="73">
        <v>167698478</v>
      </c>
      <c r="AE84" s="74">
        <v>167827831</v>
      </c>
      <c r="AF84" s="73">
        <v>167842756</v>
      </c>
      <c r="AG84" s="207">
        <v>175027886</v>
      </c>
      <c r="AH84" s="73">
        <v>175027886</v>
      </c>
      <c r="AI84" s="73">
        <v>175027886</v>
      </c>
      <c r="AJ84" s="73">
        <v>175027886</v>
      </c>
      <c r="AK84" s="207">
        <v>175027886</v>
      </c>
      <c r="AL84" s="73">
        <v>175027886</v>
      </c>
      <c r="AM84" s="73">
        <v>175027886</v>
      </c>
      <c r="AN84" s="73">
        <v>175027886</v>
      </c>
      <c r="AO84" s="207">
        <v>175027886</v>
      </c>
      <c r="AP84" s="73">
        <v>175027886</v>
      </c>
      <c r="AQ84" s="29">
        <v>175027886</v>
      </c>
      <c r="AR84" s="73">
        <v>175027886</v>
      </c>
      <c r="AS84" s="207">
        <v>175027886</v>
      </c>
      <c r="AT84" s="73">
        <v>175027886</v>
      </c>
      <c r="AU84" s="29">
        <v>175027886</v>
      </c>
      <c r="AV84" s="73">
        <v>175027886</v>
      </c>
      <c r="AW84" s="207">
        <v>175027886</v>
      </c>
      <c r="AX84" s="29">
        <v>175027886</v>
      </c>
      <c r="AY84" s="29">
        <v>175027886</v>
      </c>
      <c r="AZ84" s="29">
        <v>175027886</v>
      </c>
      <c r="BA84" s="31">
        <v>174418830</v>
      </c>
      <c r="BB84" s="29">
        <v>174384363</v>
      </c>
      <c r="BC84" s="29">
        <v>174384363</v>
      </c>
      <c r="BD84" s="29">
        <v>174384363</v>
      </c>
      <c r="BE84" s="31">
        <v>174413807</v>
      </c>
      <c r="BF84" s="49"/>
      <c r="BG84" s="49"/>
      <c r="BH84" s="49"/>
      <c r="BI84" s="31"/>
      <c r="BJ84" s="49"/>
      <c r="BK84" s="49"/>
      <c r="BL84" s="49"/>
      <c r="BM84" s="31"/>
      <c r="BN84" s="49"/>
      <c r="BO84" s="49"/>
      <c r="BP84" s="31"/>
      <c r="BQ84" s="67"/>
      <c r="BR84" s="68">
        <f>+E84</f>
        <v>155745308</v>
      </c>
      <c r="BS84" s="69">
        <f>+I84</f>
        <v>165018878</v>
      </c>
      <c r="BT84" s="68">
        <f>+M84</f>
        <v>165018878</v>
      </c>
      <c r="BU84" s="69">
        <f>+Q84</f>
        <v>165018878</v>
      </c>
      <c r="BV84" s="68">
        <f>+U84</f>
        <v>165018878</v>
      </c>
      <c r="BW84" s="69">
        <f>+Y84</f>
        <v>164347624</v>
      </c>
      <c r="BX84" s="68">
        <f>+AC84</f>
        <v>166937285</v>
      </c>
      <c r="BY84" s="69">
        <f>+AG84</f>
        <v>175027886</v>
      </c>
      <c r="BZ84" s="70">
        <f>+AK84</f>
        <v>175027886</v>
      </c>
      <c r="CA84" s="67">
        <f>+AO84</f>
        <v>175027886</v>
      </c>
      <c r="CB84" s="70">
        <f>+AS84</f>
        <v>175027886</v>
      </c>
      <c r="CC84" s="70">
        <f>+AW84</f>
        <v>175027886</v>
      </c>
      <c r="CD84" s="70">
        <v>174418830</v>
      </c>
      <c r="CE84" s="70">
        <f>+BE84</f>
        <v>174413807</v>
      </c>
      <c r="CF84" s="70">
        <f>+BI84</f>
        <v>0</v>
      </c>
      <c r="CG84" s="70">
        <f>+BM84</f>
        <v>0</v>
      </c>
    </row>
    <row r="85" spans="1:85" x14ac:dyDescent="0.2">
      <c r="A85" s="72" t="s">
        <v>30</v>
      </c>
      <c r="B85" s="73">
        <v>155745308</v>
      </c>
      <c r="C85" s="74">
        <v>155745308</v>
      </c>
      <c r="D85" s="73">
        <v>155745308</v>
      </c>
      <c r="E85" s="207">
        <v>155745308</v>
      </c>
      <c r="F85" s="73">
        <v>155745308</v>
      </c>
      <c r="G85" s="74">
        <v>155745308</v>
      </c>
      <c r="H85" s="73">
        <v>155745308</v>
      </c>
      <c r="I85" s="207">
        <v>158063701</v>
      </c>
      <c r="J85" s="74">
        <v>165018878</v>
      </c>
      <c r="K85" s="74">
        <v>165018878</v>
      </c>
      <c r="L85" s="74">
        <v>165018878</v>
      </c>
      <c r="M85" s="207">
        <v>165018878</v>
      </c>
      <c r="N85" s="74">
        <v>165018878</v>
      </c>
      <c r="O85" s="74">
        <v>165018878</v>
      </c>
      <c r="P85" s="74">
        <v>165018878</v>
      </c>
      <c r="Q85" s="207">
        <v>165018878</v>
      </c>
      <c r="R85" s="74">
        <v>165018878</v>
      </c>
      <c r="S85" s="74">
        <v>165018878</v>
      </c>
      <c r="T85" s="73">
        <v>165018878</v>
      </c>
      <c r="U85" s="207">
        <v>165018878</v>
      </c>
      <c r="V85" s="73">
        <v>165018878</v>
      </c>
      <c r="W85" s="74">
        <v>165018878</v>
      </c>
      <c r="X85" s="73">
        <v>165018878</v>
      </c>
      <c r="Y85" s="207">
        <v>164941468</v>
      </c>
      <c r="Z85" s="73">
        <v>164344624</v>
      </c>
      <c r="AA85" s="74">
        <v>164941468</v>
      </c>
      <c r="AB85" s="73">
        <v>164458057</v>
      </c>
      <c r="AC85" s="207">
        <v>166487782</v>
      </c>
      <c r="AD85" s="73">
        <v>167444747</v>
      </c>
      <c r="AE85" s="74">
        <v>167636289</v>
      </c>
      <c r="AF85" s="73">
        <v>167837781</v>
      </c>
      <c r="AG85" s="207">
        <v>174792398</v>
      </c>
      <c r="AH85" s="73">
        <v>175027886</v>
      </c>
      <c r="AI85" s="73">
        <v>175027886</v>
      </c>
      <c r="AJ85" s="73">
        <v>175027886</v>
      </c>
      <c r="AK85" s="207">
        <v>175027886</v>
      </c>
      <c r="AL85" s="73">
        <v>175027886</v>
      </c>
      <c r="AM85" s="73">
        <v>175027886</v>
      </c>
      <c r="AN85" s="73">
        <v>175027886</v>
      </c>
      <c r="AO85" s="207">
        <v>175027886</v>
      </c>
      <c r="AP85" s="73">
        <v>175027886</v>
      </c>
      <c r="AQ85" s="29">
        <v>175027886</v>
      </c>
      <c r="AR85" s="73">
        <v>175027886</v>
      </c>
      <c r="AS85" s="207">
        <v>175027886</v>
      </c>
      <c r="AT85" s="73">
        <v>175027886</v>
      </c>
      <c r="AU85" s="29">
        <v>175027886</v>
      </c>
      <c r="AV85" s="73">
        <v>175027886</v>
      </c>
      <c r="AW85" s="207">
        <v>175027886</v>
      </c>
      <c r="AX85" s="29">
        <v>175027886</v>
      </c>
      <c r="AY85" s="29">
        <v>175027886</v>
      </c>
      <c r="AZ85" s="29">
        <v>175027886</v>
      </c>
      <c r="BA85" s="31">
        <v>174950604</v>
      </c>
      <c r="BB85" s="29">
        <v>174400378</v>
      </c>
      <c r="BC85" s="29">
        <v>174384363</v>
      </c>
      <c r="BD85" s="29">
        <v>174384363</v>
      </c>
      <c r="BE85" s="31">
        <v>174393815</v>
      </c>
      <c r="BF85" s="49"/>
      <c r="BG85" s="49"/>
      <c r="BH85" s="49"/>
      <c r="BI85" s="31"/>
      <c r="BJ85" s="49"/>
      <c r="BK85" s="49"/>
      <c r="BL85" s="49"/>
      <c r="BM85" s="31"/>
      <c r="BN85" s="49"/>
      <c r="BO85" s="49"/>
      <c r="BP85" s="31"/>
      <c r="BQ85" s="67"/>
      <c r="BR85" s="68">
        <f>+E85</f>
        <v>155745308</v>
      </c>
      <c r="BS85" s="69">
        <f>+I85</f>
        <v>158063701</v>
      </c>
      <c r="BT85" s="68">
        <f>+M85</f>
        <v>165018878</v>
      </c>
      <c r="BU85" s="69">
        <f>+Q85</f>
        <v>165018878</v>
      </c>
      <c r="BV85" s="68">
        <f>+U85</f>
        <v>165018878</v>
      </c>
      <c r="BW85" s="69">
        <f>+Y85</f>
        <v>164941468</v>
      </c>
      <c r="BX85" s="68">
        <f>+AC85</f>
        <v>166487782</v>
      </c>
      <c r="BY85" s="69">
        <f>+AG85</f>
        <v>174792398</v>
      </c>
      <c r="BZ85" s="70">
        <f>+AK85</f>
        <v>175027886</v>
      </c>
      <c r="CA85" s="67">
        <f>+AO85</f>
        <v>175027886</v>
      </c>
      <c r="CB85" s="70">
        <f>+AS85</f>
        <v>175027886</v>
      </c>
      <c r="CC85" s="70">
        <f>+AW85</f>
        <v>175027886</v>
      </c>
      <c r="CD85" s="70">
        <v>174950604</v>
      </c>
      <c r="CE85" s="70">
        <f>+BE85</f>
        <v>174393815</v>
      </c>
      <c r="CF85" s="70">
        <f>+BI85</f>
        <v>0</v>
      </c>
      <c r="CG85" s="70">
        <f>+BM85</f>
        <v>0</v>
      </c>
    </row>
    <row r="86" spans="1:85" ht="14.25" customHeight="1" x14ac:dyDescent="0.2">
      <c r="A86" s="72" t="s">
        <v>31</v>
      </c>
      <c r="B86" s="73">
        <v>155745308</v>
      </c>
      <c r="C86" s="73">
        <v>155745308</v>
      </c>
      <c r="D86" s="73">
        <v>155745308</v>
      </c>
      <c r="E86" s="124">
        <v>155745308</v>
      </c>
      <c r="F86" s="73">
        <v>155748308</v>
      </c>
      <c r="G86" s="73">
        <v>155748308</v>
      </c>
      <c r="H86" s="73">
        <v>155745308</v>
      </c>
      <c r="I86" s="124">
        <v>158063701</v>
      </c>
      <c r="J86" s="74">
        <v>165018878</v>
      </c>
      <c r="K86" s="73">
        <v>165474931</v>
      </c>
      <c r="L86" s="74">
        <v>167045781</v>
      </c>
      <c r="M86" s="124">
        <v>167907214</v>
      </c>
      <c r="N86" s="74">
        <v>170491514</v>
      </c>
      <c r="O86" s="73">
        <v>170491514</v>
      </c>
      <c r="P86" s="74">
        <v>170491514</v>
      </c>
      <c r="Q86" s="124">
        <v>170491514</v>
      </c>
      <c r="R86" s="74">
        <v>170491514</v>
      </c>
      <c r="S86" s="73">
        <v>170333637</v>
      </c>
      <c r="T86" s="73">
        <v>169544251</v>
      </c>
      <c r="U86" s="124">
        <v>169544251</v>
      </c>
      <c r="V86" s="73">
        <v>169544251</v>
      </c>
      <c r="W86" s="73">
        <v>169544251</v>
      </c>
      <c r="X86" s="73">
        <v>169544251</v>
      </c>
      <c r="Y86" s="124">
        <v>169466841</v>
      </c>
      <c r="Z86" s="73">
        <v>168869997</v>
      </c>
      <c r="AA86" s="73">
        <v>169466841</v>
      </c>
      <c r="AB86" s="73">
        <v>168869997</v>
      </c>
      <c r="AC86" s="124">
        <v>169094748</v>
      </c>
      <c r="AD86" s="73">
        <v>169544251</v>
      </c>
      <c r="AE86" s="73">
        <v>169544251</v>
      </c>
      <c r="AF86" s="73">
        <v>171703805</v>
      </c>
      <c r="AG86" s="124">
        <v>175359562</v>
      </c>
      <c r="AH86" s="73">
        <v>175027886</v>
      </c>
      <c r="AI86" s="73">
        <v>175027886</v>
      </c>
      <c r="AJ86" s="73">
        <v>175027886</v>
      </c>
      <c r="AK86" s="124">
        <v>175027886</v>
      </c>
      <c r="AL86" s="73">
        <v>175027886</v>
      </c>
      <c r="AM86" s="73">
        <v>175027886</v>
      </c>
      <c r="AN86" s="73">
        <v>175027886</v>
      </c>
      <c r="AO86" s="124">
        <v>175027886</v>
      </c>
      <c r="AP86" s="73">
        <v>175027886</v>
      </c>
      <c r="AQ86" s="29">
        <v>175027886</v>
      </c>
      <c r="AR86" s="73">
        <v>175027886</v>
      </c>
      <c r="AS86" s="124">
        <v>175027886</v>
      </c>
      <c r="AT86" s="73">
        <v>175027886</v>
      </c>
      <c r="AU86" s="29">
        <v>175027886</v>
      </c>
      <c r="AV86" s="73">
        <v>175027886</v>
      </c>
      <c r="AW86" s="124">
        <v>175096811</v>
      </c>
      <c r="AX86" s="29">
        <v>175179220</v>
      </c>
      <c r="AY86" s="29">
        <v>175235168</v>
      </c>
      <c r="AZ86" s="29">
        <v>175386484</v>
      </c>
      <c r="BA86" s="31">
        <v>175299370</v>
      </c>
      <c r="BB86" s="29">
        <v>174788132</v>
      </c>
      <c r="BC86" s="29">
        <v>174716376</v>
      </c>
      <c r="BD86" s="29">
        <v>174798719</v>
      </c>
      <c r="BE86" s="31">
        <v>174779791</v>
      </c>
      <c r="BF86" s="49"/>
      <c r="BG86" s="49"/>
      <c r="BH86" s="49"/>
      <c r="BI86" s="31"/>
      <c r="BJ86" s="49"/>
      <c r="BK86" s="49"/>
      <c r="BL86" s="49"/>
      <c r="BM86" s="31"/>
      <c r="BN86" s="49"/>
      <c r="BO86" s="49"/>
      <c r="BP86" s="31"/>
      <c r="BQ86" s="67"/>
      <c r="BR86" s="68">
        <f>+E86</f>
        <v>155745308</v>
      </c>
      <c r="BS86" s="69">
        <f>+I86</f>
        <v>158063701</v>
      </c>
      <c r="BT86" s="68">
        <f>+M86</f>
        <v>167907214</v>
      </c>
      <c r="BU86" s="69">
        <f>+Q86</f>
        <v>170491514</v>
      </c>
      <c r="BV86" s="68">
        <f>+U86</f>
        <v>169544251</v>
      </c>
      <c r="BW86" s="69">
        <f>+Y86</f>
        <v>169466841</v>
      </c>
      <c r="BX86" s="68">
        <f>+AC86</f>
        <v>169094748</v>
      </c>
      <c r="BY86" s="69">
        <f>+AG86</f>
        <v>175359562</v>
      </c>
      <c r="BZ86" s="70">
        <f>+AK86</f>
        <v>175027886</v>
      </c>
      <c r="CA86" s="67">
        <f>+AO86</f>
        <v>175027886</v>
      </c>
      <c r="CB86" s="70">
        <f>+AS86</f>
        <v>175027886</v>
      </c>
      <c r="CC86" s="70">
        <f>+AW86</f>
        <v>175096811</v>
      </c>
      <c r="CD86" s="70">
        <v>175299370</v>
      </c>
      <c r="CE86" s="70">
        <f>+BE86</f>
        <v>174779791</v>
      </c>
      <c r="CF86" s="70">
        <f>+BI86</f>
        <v>0</v>
      </c>
      <c r="CG86" s="70">
        <f>+BM86</f>
        <v>0</v>
      </c>
    </row>
    <row r="87" spans="1:85" s="208" customFormat="1" x14ac:dyDescent="0.2"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</row>
    <row r="88" spans="1:85" s="208" customFormat="1" x14ac:dyDescent="0.2"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</row>
    <row r="89" spans="1:85" s="208" customFormat="1" x14ac:dyDescent="0.2"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</row>
    <row r="90" spans="1:85" s="208" customFormat="1" x14ac:dyDescent="0.2">
      <c r="BA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</row>
    <row r="91" spans="1:85" s="208" customFormat="1" x14ac:dyDescent="0.2"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</row>
    <row r="92" spans="1:85" s="208" customFormat="1" x14ac:dyDescent="0.2"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</row>
    <row r="93" spans="1:85" s="208" customFormat="1" x14ac:dyDescent="0.2"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</row>
    <row r="94" spans="1:85" s="208" customFormat="1" x14ac:dyDescent="0.2"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</row>
    <row r="95" spans="1:85" s="208" customFormat="1" x14ac:dyDescent="0.2"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</row>
    <row r="96" spans="1:85" s="208" customFormat="1" x14ac:dyDescent="0.2"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</row>
    <row r="97" spans="1:80" s="208" customFormat="1" x14ac:dyDescent="0.2"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</row>
    <row r="98" spans="1:80" s="208" customFormat="1" x14ac:dyDescent="0.2"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09"/>
      <c r="BN98" s="209"/>
      <c r="BO98" s="209"/>
      <c r="BP98" s="209"/>
    </row>
    <row r="99" spans="1:80" s="208" customFormat="1" x14ac:dyDescent="0.2"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09"/>
    </row>
    <row r="100" spans="1:80" s="208" customFormat="1" x14ac:dyDescent="0.2">
      <c r="A100" s="210"/>
      <c r="C100" s="210"/>
      <c r="E100" s="210"/>
      <c r="G100" s="210"/>
      <c r="I100" s="210"/>
      <c r="K100" s="210"/>
      <c r="M100" s="210"/>
      <c r="O100" s="210"/>
      <c r="Q100" s="210"/>
      <c r="S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</row>
    <row r="101" spans="1:80" s="208" customFormat="1" x14ac:dyDescent="0.2"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</row>
    <row r="102" spans="1:80" s="208" customFormat="1" x14ac:dyDescent="0.2">
      <c r="A102" s="210"/>
      <c r="C102" s="210"/>
      <c r="E102" s="210"/>
      <c r="G102" s="210"/>
      <c r="I102" s="210"/>
      <c r="K102" s="210"/>
      <c r="M102" s="210"/>
      <c r="O102" s="210"/>
      <c r="Q102" s="210"/>
      <c r="S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1"/>
      <c r="BD102" s="211"/>
      <c r="BE102" s="211"/>
      <c r="BF102" s="211"/>
      <c r="BG102" s="211"/>
      <c r="BH102" s="211"/>
      <c r="BI102" s="211"/>
      <c r="BJ102" s="211"/>
      <c r="BK102" s="211"/>
      <c r="BL102" s="211"/>
      <c r="BM102" s="211"/>
      <c r="BN102" s="211"/>
      <c r="BO102" s="211"/>
      <c r="BP102" s="211"/>
      <c r="BQ102" s="210"/>
      <c r="BR102" s="210"/>
      <c r="BS102" s="210"/>
      <c r="BT102" s="210"/>
      <c r="BU102" s="210"/>
      <c r="BV102" s="210"/>
      <c r="BW102" s="210"/>
      <c r="BX102" s="210"/>
      <c r="BY102" s="210"/>
      <c r="BZ102" s="210"/>
      <c r="CA102" s="210"/>
      <c r="CB102" s="210"/>
    </row>
    <row r="103" spans="1:80" s="208" customFormat="1" x14ac:dyDescent="0.2"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</row>
    <row r="104" spans="1:80" s="208" customFormat="1" x14ac:dyDescent="0.2">
      <c r="A104" s="210"/>
      <c r="C104" s="210"/>
      <c r="E104" s="210"/>
      <c r="G104" s="210"/>
      <c r="I104" s="210"/>
      <c r="K104" s="210"/>
      <c r="M104" s="210"/>
      <c r="O104" s="210"/>
      <c r="Q104" s="210"/>
      <c r="S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1"/>
      <c r="BM104" s="211"/>
      <c r="BN104" s="211"/>
      <c r="BO104" s="211"/>
      <c r="BP104" s="211"/>
      <c r="BQ104" s="210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</row>
    <row r="105" spans="1:80" s="208" customFormat="1" x14ac:dyDescent="0.2"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</row>
    <row r="106" spans="1:80" s="208" customFormat="1" x14ac:dyDescent="0.2">
      <c r="A106" s="210"/>
      <c r="C106" s="210"/>
      <c r="E106" s="210"/>
      <c r="G106" s="210"/>
      <c r="I106" s="210"/>
      <c r="K106" s="210"/>
      <c r="M106" s="210"/>
      <c r="O106" s="210"/>
      <c r="Q106" s="210"/>
      <c r="S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1"/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1"/>
      <c r="BN106" s="211"/>
      <c r="BO106" s="211"/>
      <c r="BP106" s="211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</row>
    <row r="107" spans="1:80" s="208" customFormat="1" x14ac:dyDescent="0.2"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</row>
    <row r="108" spans="1:80" s="208" customFormat="1" x14ac:dyDescent="0.2"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</row>
    <row r="109" spans="1:80" s="208" customFormat="1" x14ac:dyDescent="0.2"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</row>
    <row r="110" spans="1:80" s="208" customFormat="1" x14ac:dyDescent="0.2"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</row>
    <row r="111" spans="1:80" s="208" customFormat="1" x14ac:dyDescent="0.2"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</row>
    <row r="112" spans="1:80" s="208" customFormat="1" x14ac:dyDescent="0.2"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</row>
    <row r="113" spans="1:80" s="208" customFormat="1" x14ac:dyDescent="0.2"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</row>
    <row r="114" spans="1:80" s="208" customFormat="1" x14ac:dyDescent="0.2"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</row>
    <row r="115" spans="1:80" s="208" customFormat="1" x14ac:dyDescent="0.2"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</row>
    <row r="116" spans="1:80" s="208" customFormat="1" x14ac:dyDescent="0.2"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</row>
    <row r="117" spans="1:80" s="208" customFormat="1" x14ac:dyDescent="0.2"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</row>
    <row r="118" spans="1:80" s="208" customFormat="1" x14ac:dyDescent="0.2"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</row>
    <row r="119" spans="1:80" s="208" customFormat="1" x14ac:dyDescent="0.2"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</row>
    <row r="120" spans="1:80" s="208" customFormat="1" x14ac:dyDescent="0.2"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</row>
    <row r="121" spans="1:80" s="208" customFormat="1" x14ac:dyDescent="0.2">
      <c r="A121" s="210"/>
      <c r="C121" s="210"/>
      <c r="E121" s="210"/>
      <c r="G121" s="210"/>
      <c r="I121" s="210"/>
      <c r="K121" s="210"/>
      <c r="M121" s="210"/>
      <c r="O121" s="210"/>
      <c r="Q121" s="210"/>
      <c r="S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1"/>
      <c r="BD121" s="211"/>
      <c r="BE121" s="211"/>
      <c r="BF121" s="211"/>
      <c r="BG121" s="211"/>
      <c r="BH121" s="211"/>
      <c r="BI121" s="211"/>
      <c r="BJ121" s="211"/>
      <c r="BK121" s="211"/>
      <c r="BL121" s="211"/>
      <c r="BM121" s="211"/>
      <c r="BN121" s="211"/>
      <c r="BO121" s="211"/>
      <c r="BP121" s="211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</row>
    <row r="122" spans="1:80" s="208" customFormat="1" x14ac:dyDescent="0.2"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</row>
    <row r="123" spans="1:80" s="208" customFormat="1" x14ac:dyDescent="0.2"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</row>
    <row r="124" spans="1:80" s="208" customFormat="1" x14ac:dyDescent="0.2"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</row>
    <row r="125" spans="1:80" s="208" customFormat="1" x14ac:dyDescent="0.2"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</row>
    <row r="126" spans="1:80" s="208" customFormat="1" x14ac:dyDescent="0.2"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</row>
    <row r="127" spans="1:80" s="208" customFormat="1" x14ac:dyDescent="0.2">
      <c r="A127" s="210"/>
      <c r="C127" s="210"/>
      <c r="E127" s="210"/>
      <c r="G127" s="210"/>
      <c r="I127" s="210"/>
      <c r="K127" s="210"/>
      <c r="M127" s="210"/>
      <c r="O127" s="210"/>
      <c r="Q127" s="210"/>
      <c r="S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1"/>
      <c r="BD127" s="211"/>
      <c r="BE127" s="211"/>
      <c r="BF127" s="211"/>
      <c r="BG127" s="211"/>
      <c r="BH127" s="211"/>
      <c r="BI127" s="211"/>
      <c r="BJ127" s="211"/>
      <c r="BK127" s="211"/>
      <c r="BL127" s="211"/>
      <c r="BM127" s="211"/>
      <c r="BN127" s="211"/>
      <c r="BO127" s="211"/>
      <c r="BP127" s="211"/>
      <c r="BQ127" s="210"/>
      <c r="BR127" s="210"/>
      <c r="BS127" s="210"/>
      <c r="BT127" s="210"/>
      <c r="BU127" s="210"/>
      <c r="BV127" s="210"/>
      <c r="BW127" s="210"/>
      <c r="BX127" s="210"/>
      <c r="BY127" s="210"/>
      <c r="BZ127" s="210"/>
      <c r="CA127" s="210"/>
      <c r="CB127" s="210"/>
    </row>
    <row r="128" spans="1:80" s="208" customFormat="1" x14ac:dyDescent="0.2">
      <c r="A128" s="210"/>
      <c r="C128" s="210"/>
      <c r="E128" s="210"/>
      <c r="G128" s="210"/>
      <c r="I128" s="210"/>
      <c r="K128" s="210"/>
      <c r="M128" s="210"/>
      <c r="O128" s="210"/>
      <c r="Q128" s="210"/>
      <c r="S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  <c r="BN128" s="211"/>
      <c r="BO128" s="211"/>
      <c r="BP128" s="211"/>
      <c r="BQ128" s="210"/>
      <c r="BR128" s="210"/>
      <c r="BS128" s="210"/>
      <c r="BT128" s="210"/>
      <c r="BU128" s="210"/>
      <c r="BV128" s="210"/>
      <c r="BW128" s="210"/>
      <c r="BX128" s="210"/>
      <c r="BY128" s="210"/>
      <c r="BZ128" s="210"/>
      <c r="CA128" s="210"/>
      <c r="CB128" s="210"/>
    </row>
    <row r="129" spans="1:80" s="208" customFormat="1" x14ac:dyDescent="0.2">
      <c r="A129" s="210"/>
      <c r="C129" s="210"/>
      <c r="E129" s="210"/>
      <c r="G129" s="210"/>
      <c r="I129" s="210"/>
      <c r="K129" s="210"/>
      <c r="M129" s="210"/>
      <c r="O129" s="210"/>
      <c r="Q129" s="210"/>
      <c r="S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1"/>
      <c r="BD129" s="211"/>
      <c r="BE129" s="211"/>
      <c r="BF129" s="211"/>
      <c r="BG129" s="211"/>
      <c r="BH129" s="211"/>
      <c r="BI129" s="211"/>
      <c r="BJ129" s="211"/>
      <c r="BK129" s="211"/>
      <c r="BL129" s="211"/>
      <c r="BM129" s="211"/>
      <c r="BN129" s="211"/>
      <c r="BO129" s="211"/>
      <c r="BP129" s="211"/>
      <c r="BQ129" s="210"/>
      <c r="BR129" s="210"/>
      <c r="BS129" s="210"/>
      <c r="BT129" s="210"/>
      <c r="BU129" s="210"/>
      <c r="BV129" s="210"/>
      <c r="BW129" s="210"/>
      <c r="BX129" s="210"/>
      <c r="BY129" s="210"/>
      <c r="BZ129" s="210"/>
      <c r="CA129" s="210"/>
      <c r="CB129" s="210"/>
    </row>
    <row r="130" spans="1:80" s="208" customFormat="1" x14ac:dyDescent="0.2"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</row>
    <row r="131" spans="1:80" s="208" customFormat="1" x14ac:dyDescent="0.2"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</row>
    <row r="132" spans="1:80" s="208" customFormat="1" x14ac:dyDescent="0.2"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</row>
    <row r="133" spans="1:80" s="208" customFormat="1" x14ac:dyDescent="0.2"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</row>
    <row r="134" spans="1:80" s="208" customFormat="1" x14ac:dyDescent="0.2"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</row>
    <row r="135" spans="1:80" s="208" customFormat="1" x14ac:dyDescent="0.2"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</row>
    <row r="136" spans="1:80" s="208" customFormat="1" x14ac:dyDescent="0.2"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</row>
    <row r="137" spans="1:80" s="208" customFormat="1" x14ac:dyDescent="0.2"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</row>
    <row r="138" spans="1:80" s="208" customFormat="1" x14ac:dyDescent="0.2"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</row>
    <row r="139" spans="1:80" s="208" customFormat="1" x14ac:dyDescent="0.2"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</row>
    <row r="140" spans="1:80" s="208" customFormat="1" x14ac:dyDescent="0.2"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</row>
    <row r="141" spans="1:80" s="208" customFormat="1" x14ac:dyDescent="0.2"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</row>
    <row r="142" spans="1:80" s="208" customFormat="1" x14ac:dyDescent="0.2"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</row>
    <row r="143" spans="1:80" s="208" customFormat="1" x14ac:dyDescent="0.2"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</row>
  </sheetData>
  <pageMargins left="0.75" right="0.75" top="1" bottom="1" header="0.5" footer="0.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Nordnet by quarter </vt:lpstr>
      <vt:lpstr>'Nordnet by quarter '!Print_Area</vt:lpstr>
    </vt:vector>
  </TitlesOfParts>
  <Company>Nordnet Bank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elihan</dc:creator>
  <cp:lastModifiedBy>Gustav Andersson</cp:lastModifiedBy>
  <cp:lastPrinted>2013-04-25T12:35:23Z</cp:lastPrinted>
  <dcterms:created xsi:type="dcterms:W3CDTF">2007-09-25T07:53:04Z</dcterms:created>
  <dcterms:modified xsi:type="dcterms:W3CDTF">2019-10-25T13:44:40Z</dcterms:modified>
</cp:coreProperties>
</file>