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tsol/Library/CloudStorage/GoogleDrive-anton.solberg@nordnet.se/Shared drives/Arbetsmapp - Investor Relations/Återköp/Veckorapporter/6 - 2026/"/>
    </mc:Choice>
  </mc:AlternateContent>
  <xr:revisionPtr revIDLastSave="0" documentId="13_ncr:1_{B5D3D252-51AE-434C-96EF-E1106EF8B71A}" xr6:coauthVersionLast="47" xr6:coauthVersionMax="47" xr10:uidLastSave="{00000000-0000-0000-0000-000000000000}"/>
  <bookViews>
    <workbookView xWindow="47220" yWindow="2600" windowWidth="30240" windowHeight="18980" xr2:uid="{449AB60D-62F5-1944-AA17-FBFE0F50A986}"/>
  </bookViews>
  <sheets>
    <sheet name="Weekly trades" sheetId="1" r:id="rId1"/>
    <sheet name="Private - Buyback Summary" sheetId="5" r:id="rId2"/>
  </sheets>
  <externalReferences>
    <externalReference r:id="rId3"/>
  </externalReferences>
  <definedNames>
    <definedName name="__FDS_HYPERLINK_TOGGLE_STATE__" hidden="1">"ON"</definedName>
    <definedName name="ADTVpercent" localSheetId="1">OFFSET(#REF!,0,0,[0]!daynr)</definedName>
    <definedName name="ADTVpercent">OFFSET(#REF!,0,0,[0]!daynr)</definedName>
    <definedName name="ApplyConditionalFormatting">#REF!</definedName>
    <definedName name="AverageDailyVWAP" localSheetId="1">OFFSET(#REF!,0,0,[0]!daynr)</definedName>
    <definedName name="AverageDailyVWAP">OFFSET(#REF!,0,0,[0]!daynr)</definedName>
    <definedName name="AveragePurchasePrices" localSheetId="1">OFFSET(#REF!,0,0,[0]!daynr)</definedName>
    <definedName name="AveragePurchasePrices">OFFSET(#REF!,0,0,[0]!daynr)</definedName>
    <definedName name="BS_Date">#REF!</definedName>
    <definedName name="BudgetYear">#REF!</definedName>
    <definedName name="CapRatio_BIII">#REF!</definedName>
    <definedName name="closingPrices" localSheetId="1">OFFSET(#REF!,0,0,[0]!daynr)</definedName>
    <definedName name="closingPrices">OFFSET(#REF!,0,0,[0]!daynr)</definedName>
    <definedName name="Cost_Loading_Rate">#REF!</definedName>
    <definedName name="CurrHalf">#REF!</definedName>
    <definedName name="CurrHalfEndDate">#REF!</definedName>
    <definedName name="CurrHalfStartDate">#REF!</definedName>
    <definedName name="CurrQuarter">#REF!</definedName>
    <definedName name="CurrQuarterEndDate">#REF!</definedName>
    <definedName name="CurrQuarterStartDate">#REF!</definedName>
    <definedName name="DailyPurchases" localSheetId="1">OFFSET(#REF!,0,0,daynr)</definedName>
    <definedName name="DailyPurchases">OFFSET(#REF!,0,0,daynr)</definedName>
    <definedName name="DailyVWAP" localSheetId="1">OFFSET(#REF!,0,0,daynr)</definedName>
    <definedName name="DailyVWAP">OFFSET(#REF!,0,0,daynr)</definedName>
    <definedName name="datelabels" localSheetId="1">OFFSET(#REF!,0,0,daynr)</definedName>
    <definedName name="datelabels">OFFSET(#REF!,0,0,daynr)</definedName>
    <definedName name="daynr">#REF!</definedName>
    <definedName name="discount" localSheetId="1">OFFSET(#REF!,0,0,daynr)</definedName>
    <definedName name="discount">OFFSET(#REF!,0,0,daynr)</definedName>
    <definedName name="DTD_Year2">#REF!</definedName>
    <definedName name="Funding_Rate_Visa">#REF!</definedName>
    <definedName name="IncludeCPBJV">#REF!</definedName>
    <definedName name="IncludeSETG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44420.7001967593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L3A_Date">#REF!</definedName>
    <definedName name="Mappings_ResearchSites">#REF!</definedName>
    <definedName name="Mappings_Sectors">#REF!</definedName>
    <definedName name="Permissionedregion">#REF!</definedName>
    <definedName name="Permissionedregion2">#REF!</definedName>
    <definedName name="Permissionedregion3">#REF!</definedName>
    <definedName name="PnLStartDate">#REF!</definedName>
    <definedName name="PnLStartDate_DealLevel">#REF!</definedName>
    <definedName name="PurchasePrices" localSheetId="1">OFFSET(#REF!,0,0,daynr)</definedName>
    <definedName name="PurchasePrices">OFFSET(#REF!,0,0,daynr)</definedName>
    <definedName name="Query_from_SES_DW_User_1" localSheetId="1" hidden="1">'Private - Buyback Summary'!#REF!</definedName>
    <definedName name="Query_from_SES_DW_User_2" localSheetId="1" hidden="1">'Private - Buyback Summary'!$A$4:$N$63</definedName>
    <definedName name="Query_from_SES_DW_User_2" localSheetId="0" hidden="1">'Weekly trades'!$B$4:$L$12</definedName>
    <definedName name="Query_from_SES_DW_User_2_1" localSheetId="0" hidden="1">'Weekly trades'!#REF!</definedName>
    <definedName name="Query_from_SES_DW_User_2_2" localSheetId="0" hidden="1">'Weekly trades'!#REF!</definedName>
    <definedName name="Region_Primary">#REF!</definedName>
    <definedName name="Region_Secondary">#REF!</definedName>
    <definedName name="Region_Tertiary">#REF!</definedName>
    <definedName name="ReportDate">#REF!</definedName>
    <definedName name="ReportDate_ML">#REF!</definedName>
    <definedName name="ReportDate_ML_Americas">#REF!</definedName>
    <definedName name="ReportDate_ML_Asia">#REF!</definedName>
    <definedName name="ReportDate_ML_EMEA">#REF!</definedName>
    <definedName name="ReportDate_PnL_APAC">#REF!</definedName>
    <definedName name="ReportDate_PnL_EMEA">#REF!</definedName>
    <definedName name="ReportDate_PnL_LATAM">#REF!</definedName>
    <definedName name="ReportDate_PnL_NAM">#REF!</definedName>
    <definedName name="ReportDate_Sim">#REF!</definedName>
    <definedName name="ReportingYears">#REF!</definedName>
    <definedName name="RWA_Date">#REF!</definedName>
    <definedName name="RWA_Date_PM">#REF!</definedName>
    <definedName name="SelectedChartParam_ML_LTV">#REF!</definedName>
    <definedName name="SelectedChartParam_ML_Notional">#REF!</definedName>
    <definedName name="SelectedChartParam_ML_Region">#REF!</definedName>
    <definedName name="SelectedChartParam_ML_RegionName">#REF!</definedName>
    <definedName name="SelectedOptPeriod_Boffin">#REF!</definedName>
    <definedName name="SelectedOptPeriodName_Boffin">#REF!</definedName>
    <definedName name="SelectedOptRegion">#REF!</definedName>
    <definedName name="SelectedOptRegion_Boffin">#REF!</definedName>
    <definedName name="SelectedOptRegionName">#REF!</definedName>
    <definedName name="SelectedOptRegionName_Boffin">#REF!</definedName>
    <definedName name="SelectedOptTopBott">#REF!</definedName>
    <definedName name="SelectedProductGroup">#REF!</definedName>
    <definedName name="SelectedRegion">#REF!</definedName>
    <definedName name="SelectedYear">#REF!</definedName>
    <definedName name="SpreadsheetBuilder_1" hidden="1">#REF!</definedName>
    <definedName name="SpreadsheetBuilder_2" hidden="1">#REF!</definedName>
    <definedName name="SpreadsheetBuilder_8" hidden="1">#REF!</definedName>
    <definedName name="TaxRate_Year1">#REF!</definedName>
    <definedName name="TCE_B3S">#REF!</definedName>
    <definedName name="TCE_Date">#REF!</definedName>
    <definedName name="TCE_GSIB_RWA">#REF!</definedName>
    <definedName name="TCE_Mgmt_Buffer">#REF!</definedName>
    <definedName name="TotalADTV" localSheetId="1">OFFSET(#REF!,0,0,[0]!daynr)</definedName>
    <definedName name="TotalADTV">OFFSET(#REF!,0,0,[0]!daynr)</definedName>
    <definedName name="VisaB_Expiry_Date">#REF!</definedName>
    <definedName name="VisaB_Initial_Trade_Date">#REF!</definedName>
    <definedName name="VisaB_Simulated_End_Date">#REF!</definedName>
    <definedName name="VisaB_Simulated_Start_Date">#REF!</definedName>
    <definedName name="Year1">#REF!</definedName>
    <definedName name="Year2">#REF!</definedName>
    <definedName name="Year3">#REF!</definedName>
    <definedName name="Year4">#REF!</definedName>
    <definedName name="YTDDaysElapsed">#REF!</definedName>
    <definedName name="YTDDaysRemain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5" l="1"/>
  <c r="P3" i="5"/>
  <c r="P4" i="5" s="1"/>
  <c r="C5" i="5"/>
  <c r="D5" i="5"/>
  <c r="I5" i="5"/>
  <c r="K5" i="5"/>
  <c r="L5" i="5"/>
  <c r="C6" i="5"/>
  <c r="D6" i="5"/>
  <c r="I6" i="5"/>
  <c r="K6" i="5"/>
  <c r="L6" i="5"/>
  <c r="C7" i="5"/>
  <c r="D7" i="5"/>
  <c r="I7" i="5"/>
  <c r="K7" i="5"/>
  <c r="L7" i="5"/>
  <c r="C8" i="5"/>
  <c r="D8" i="5"/>
  <c r="I8" i="5"/>
  <c r="K8" i="5"/>
  <c r="L8" i="5"/>
  <c r="C9" i="5"/>
  <c r="D9" i="5"/>
  <c r="I9" i="5"/>
  <c r="K9" i="5"/>
  <c r="L9" i="5"/>
  <c r="C10" i="5"/>
  <c r="D10" i="5"/>
  <c r="I10" i="5"/>
  <c r="K10" i="5"/>
  <c r="L10" i="5"/>
  <c r="C11" i="5"/>
  <c r="D11" i="5"/>
  <c r="I11" i="5"/>
  <c r="K11" i="5"/>
  <c r="L11" i="5"/>
  <c r="C12" i="5"/>
  <c r="D12" i="5"/>
  <c r="I12" i="5"/>
  <c r="K12" i="5"/>
  <c r="L12" i="5"/>
  <c r="C13" i="5"/>
  <c r="D13" i="5"/>
  <c r="I13" i="5"/>
  <c r="K13" i="5"/>
  <c r="L13" i="5"/>
  <c r="C14" i="5"/>
  <c r="D14" i="5"/>
  <c r="I14" i="5"/>
  <c r="K14" i="5"/>
  <c r="L14" i="5"/>
  <c r="C15" i="5"/>
  <c r="D15" i="5"/>
  <c r="I15" i="5"/>
  <c r="K15" i="5"/>
  <c r="L15" i="5"/>
  <c r="C16" i="5"/>
  <c r="D16" i="5"/>
  <c r="I16" i="5"/>
  <c r="K16" i="5"/>
  <c r="L16" i="5"/>
  <c r="C17" i="5"/>
  <c r="D17" i="5"/>
  <c r="I17" i="5"/>
  <c r="K17" i="5"/>
  <c r="L17" i="5"/>
  <c r="C18" i="5"/>
  <c r="D18" i="5"/>
  <c r="I18" i="5"/>
  <c r="K18" i="5"/>
  <c r="L18" i="5"/>
  <c r="C19" i="5"/>
  <c r="D19" i="5"/>
  <c r="I19" i="5"/>
  <c r="K19" i="5"/>
  <c r="L19" i="5"/>
  <c r="C20" i="5"/>
  <c r="D20" i="5"/>
  <c r="I20" i="5"/>
  <c r="K20" i="5"/>
  <c r="L20" i="5"/>
  <c r="C21" i="5"/>
  <c r="D21" i="5"/>
  <c r="I21" i="5"/>
  <c r="K21" i="5"/>
  <c r="L21" i="5"/>
  <c r="C22" i="5"/>
  <c r="D22" i="5"/>
  <c r="I22" i="5"/>
  <c r="K22" i="5"/>
  <c r="L22" i="5"/>
  <c r="C23" i="5"/>
  <c r="D23" i="5"/>
  <c r="I23" i="5"/>
  <c r="K23" i="5"/>
  <c r="L23" i="5"/>
  <c r="C24" i="5"/>
  <c r="D24" i="5"/>
  <c r="I24" i="5"/>
  <c r="K24" i="5"/>
  <c r="L24" i="5"/>
  <c r="C25" i="5"/>
  <c r="D25" i="5"/>
  <c r="I25" i="5"/>
  <c r="K25" i="5"/>
  <c r="L25" i="5"/>
  <c r="C26" i="5"/>
  <c r="D26" i="5"/>
  <c r="I26" i="5"/>
  <c r="K26" i="5"/>
  <c r="L26" i="5"/>
  <c r="C27" i="5"/>
  <c r="D27" i="5"/>
  <c r="I27" i="5"/>
  <c r="K27" i="5"/>
  <c r="L27" i="5"/>
  <c r="C28" i="5"/>
  <c r="D28" i="5"/>
  <c r="I28" i="5"/>
  <c r="K28" i="5"/>
  <c r="L28" i="5"/>
  <c r="C29" i="5"/>
  <c r="D29" i="5"/>
  <c r="I29" i="5"/>
  <c r="K29" i="5"/>
  <c r="L29" i="5"/>
  <c r="C30" i="5"/>
  <c r="D30" i="5"/>
  <c r="I30" i="5"/>
  <c r="K30" i="5"/>
  <c r="L30" i="5"/>
  <c r="C31" i="5"/>
  <c r="D31" i="5"/>
  <c r="I31" i="5"/>
  <c r="K31" i="5"/>
  <c r="L31" i="5"/>
  <c r="C32" i="5"/>
  <c r="D32" i="5"/>
  <c r="I32" i="5"/>
  <c r="K32" i="5"/>
  <c r="L32" i="5"/>
  <c r="C33" i="5"/>
  <c r="D33" i="5"/>
  <c r="I33" i="5"/>
  <c r="K33" i="5"/>
  <c r="L33" i="5"/>
  <c r="C34" i="5"/>
  <c r="D34" i="5"/>
  <c r="I34" i="5"/>
  <c r="K34" i="5"/>
  <c r="L34" i="5"/>
  <c r="C35" i="5"/>
  <c r="D35" i="5"/>
  <c r="I35" i="5"/>
  <c r="K35" i="5"/>
  <c r="L35" i="5"/>
  <c r="C36" i="5"/>
  <c r="D36" i="5"/>
  <c r="I36" i="5"/>
  <c r="K36" i="5"/>
  <c r="L36" i="5"/>
  <c r="C37" i="5"/>
  <c r="D37" i="5"/>
  <c r="I37" i="5"/>
  <c r="K37" i="5"/>
  <c r="L37" i="5"/>
  <c r="C38" i="5"/>
  <c r="D38" i="5"/>
  <c r="I38" i="5"/>
  <c r="K38" i="5"/>
  <c r="L38" i="5"/>
  <c r="C39" i="5"/>
  <c r="D39" i="5"/>
  <c r="I39" i="5"/>
  <c r="K39" i="5"/>
  <c r="L39" i="5"/>
  <c r="C40" i="5"/>
  <c r="D40" i="5"/>
  <c r="I40" i="5"/>
  <c r="K40" i="5"/>
  <c r="L40" i="5"/>
  <c r="C41" i="5"/>
  <c r="D41" i="5"/>
  <c r="I41" i="5"/>
  <c r="K41" i="5"/>
  <c r="L41" i="5"/>
  <c r="C42" i="5"/>
  <c r="D42" i="5"/>
  <c r="I42" i="5"/>
  <c r="K42" i="5"/>
  <c r="L42" i="5"/>
  <c r="C43" i="5"/>
  <c r="D43" i="5"/>
  <c r="I43" i="5"/>
  <c r="K43" i="5"/>
  <c r="L43" i="5"/>
  <c r="C44" i="5"/>
  <c r="D44" i="5"/>
  <c r="I44" i="5"/>
  <c r="K44" i="5"/>
  <c r="L44" i="5"/>
  <c r="C45" i="5"/>
  <c r="D45" i="5"/>
  <c r="I45" i="5"/>
  <c r="K45" i="5"/>
  <c r="L45" i="5"/>
  <c r="C46" i="5"/>
  <c r="D46" i="5"/>
  <c r="I46" i="5"/>
  <c r="K46" i="5"/>
  <c r="L46" i="5"/>
  <c r="C47" i="5"/>
  <c r="D47" i="5"/>
  <c r="I47" i="5"/>
  <c r="K47" i="5"/>
  <c r="L47" i="5"/>
  <c r="C48" i="5"/>
  <c r="D48" i="5"/>
  <c r="I48" i="5"/>
  <c r="K48" i="5"/>
  <c r="L48" i="5"/>
  <c r="C49" i="5"/>
  <c r="D49" i="5"/>
  <c r="I49" i="5"/>
  <c r="K49" i="5"/>
  <c r="L49" i="5"/>
  <c r="C50" i="5"/>
  <c r="D50" i="5"/>
  <c r="I50" i="5"/>
  <c r="K50" i="5"/>
  <c r="L50" i="5"/>
  <c r="C51" i="5"/>
  <c r="D51" i="5"/>
  <c r="I51" i="5"/>
  <c r="K51" i="5"/>
  <c r="L51" i="5"/>
  <c r="C52" i="5"/>
  <c r="D52" i="5"/>
  <c r="I52" i="5"/>
  <c r="K52" i="5"/>
  <c r="L52" i="5"/>
  <c r="C53" i="5"/>
  <c r="D53" i="5"/>
  <c r="I53" i="5"/>
  <c r="K53" i="5"/>
  <c r="L53" i="5"/>
  <c r="C54" i="5"/>
  <c r="D54" i="5"/>
  <c r="I54" i="5"/>
  <c r="K54" i="5"/>
  <c r="L54" i="5"/>
  <c r="C55" i="5"/>
  <c r="D55" i="5"/>
  <c r="I55" i="5"/>
  <c r="K55" i="5"/>
  <c r="L55" i="5"/>
  <c r="C56" i="5"/>
  <c r="D56" i="5"/>
  <c r="I56" i="5"/>
  <c r="K56" i="5"/>
  <c r="L56" i="5"/>
  <c r="C57" i="5"/>
  <c r="D57" i="5"/>
  <c r="I57" i="5"/>
  <c r="K57" i="5"/>
  <c r="L57" i="5"/>
  <c r="C58" i="5"/>
  <c r="D58" i="5"/>
  <c r="I58" i="5"/>
  <c r="K58" i="5"/>
  <c r="L58" i="5"/>
  <c r="C59" i="5"/>
  <c r="D59" i="5"/>
  <c r="I59" i="5"/>
  <c r="K59" i="5"/>
  <c r="L59" i="5"/>
  <c r="C60" i="5"/>
  <c r="D60" i="5"/>
  <c r="I60" i="5"/>
  <c r="K60" i="5"/>
  <c r="L60" i="5"/>
  <c r="C61" i="5"/>
  <c r="D61" i="5"/>
  <c r="I61" i="5"/>
  <c r="K61" i="5"/>
  <c r="L61" i="5"/>
  <c r="C62" i="5"/>
  <c r="D62" i="5"/>
  <c r="I62" i="5"/>
  <c r="K62" i="5"/>
  <c r="L62" i="5"/>
  <c r="C63" i="5"/>
  <c r="D63" i="5"/>
  <c r="I63" i="5"/>
  <c r="K63" i="5"/>
  <c r="L63" i="5"/>
  <c r="E64" i="5"/>
  <c r="G64" i="5"/>
  <c r="H64" i="5"/>
  <c r="H12" i="1"/>
  <c r="H11" i="1"/>
  <c r="H10" i="1"/>
  <c r="H9" i="1"/>
  <c r="H8" i="1"/>
  <c r="H7" i="1"/>
  <c r="H6" i="1"/>
  <c r="H5" i="1"/>
  <c r="B10" i="5" l="1"/>
  <c r="B21" i="5"/>
  <c r="B32" i="5"/>
  <c r="B43" i="5"/>
  <c r="B54" i="5"/>
  <c r="B12" i="5"/>
  <c r="B23" i="5"/>
  <c r="B34" i="5"/>
  <c r="B45" i="5"/>
  <c r="B56" i="5"/>
  <c r="B38" i="5"/>
  <c r="B49" i="5"/>
  <c r="B14" i="5"/>
  <c r="B25" i="5"/>
  <c r="B36" i="5"/>
  <c r="B47" i="5"/>
  <c r="B58" i="5"/>
  <c r="B27" i="5"/>
  <c r="B51" i="5"/>
  <c r="B5" i="5"/>
  <c r="B16" i="5"/>
  <c r="B60" i="5"/>
  <c r="B50" i="5"/>
  <c r="B7" i="5"/>
  <c r="B18" i="5"/>
  <c r="B29" i="5"/>
  <c r="B40" i="5"/>
  <c r="B62" i="5"/>
  <c r="B59" i="5"/>
  <c r="B9" i="5"/>
  <c r="B20" i="5"/>
  <c r="B31" i="5"/>
  <c r="B42" i="5"/>
  <c r="B53" i="5"/>
  <c r="B44" i="5"/>
  <c r="B48" i="5"/>
  <c r="B11" i="5"/>
  <c r="B22" i="5"/>
  <c r="B33" i="5"/>
  <c r="B55" i="5"/>
  <c r="B13" i="5"/>
  <c r="B24" i="5"/>
  <c r="B35" i="5"/>
  <c r="B46" i="5"/>
  <c r="B57" i="5"/>
  <c r="B37" i="5"/>
  <c r="B61" i="5"/>
  <c r="B15" i="5"/>
  <c r="B26" i="5"/>
  <c r="B6" i="5"/>
  <c r="B17" i="5"/>
  <c r="B28" i="5"/>
  <c r="B39" i="5"/>
  <c r="B8" i="5"/>
  <c r="B19" i="5"/>
  <c r="B30" i="5"/>
  <c r="B41" i="5"/>
  <c r="B52" i="5"/>
  <c r="B63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55D83AA-B9B6-4308-B28D-2F9F803EC0D8}" name="Summary" type="1" refreshedVersion="8" deleted="1" background="1" refreshOnLoad="1" saveData="1">
    <dbPr connection="" command=""/>
    <parameters count="5">
      <parameter name="Parameter1" parameterType="cell" refreshOnChange="1" cell="'/Users/antsol/Downloads/[06.02.26_Share Buyback Report_Nordnet.xlsm]Start'!$C$4"/>
      <parameter name="Parameter2" parameterType="cell" cell="'/Users/antsol/Downloads/[06.02.26_Share Buyback Report_Nordnet.xlsm]Start'!$C$9"/>
      <parameter name="Parameter3" parameterType="cell" cell="'/Users/antsol/Downloads/[06.02.26_Share Buyback Report_Nordnet.xlsm]Start'!$C$10"/>
      <parameter name="Parameter4" parameterType="cell" cell="'/Users/antsol/Downloads/[06.02.26_Share Buyback Report_Nordnet.xlsm]Start'!$H$2"/>
      <parameter name="Parameter5" parameterType="cell" cell="'/Users/antsol/Downloads/[06.02.26_Share Buyback Report_Nordnet.xlsm]Start'!$C$10"/>
    </parameters>
  </connection>
  <connection id="2" xr16:uid="{D5EE596D-9EB3-4F56-BEAB-870603F1808E}" name="Weekly Summary" type="1" refreshedVersion="8" deleted="1" background="1" refreshOnLoad="1" saveData="1">
    <dbPr connection="" command=""/>
    <parameters count="5">
      <parameter name="Parameter1" parameterType="cell" refreshOnChange="1" cell="'/Users/antsol/Downloads/[06.02.26_Share Buyback Report_Nordnet.xlsm]Start'!$C$4"/>
      <parameter name="Parameter2" parameterType="cell" cell="'/Users/antsol/Downloads/[06.02.26_Share Buyback Report_Nordnet.xlsm]Start'!$C$9"/>
      <parameter name="Parameter3" parameterType="cell" cell="'/Users/antsol/Downloads/[06.02.26_Share Buyback Report_Nordnet.xlsm]Start'!$C$10"/>
      <parameter name="Parameter4" parameterType="cell" cell="'/Users/antsol/Downloads/[06.02.26_Share Buyback Report_Nordnet.xlsm]Start'!$H$3"/>
      <parameter name="Parameter5" parameterType="cell" cell="'/Users/antsol/Downloads/[06.02.26_Share Buyback Report_Nordnet.xlsm]Start'!$C$10"/>
    </parameters>
  </connection>
</connections>
</file>

<file path=xl/sharedStrings.xml><?xml version="1.0" encoding="utf-8"?>
<sst xmlns="http://schemas.openxmlformats.org/spreadsheetml/2006/main" count="150" uniqueCount="110">
  <si>
    <t>Trade Date</t>
  </si>
  <si>
    <t>Trade Time</t>
  </si>
  <si>
    <t>ISIN</t>
  </si>
  <si>
    <t>Company Name</t>
  </si>
  <si>
    <t>Currency</t>
  </si>
  <si>
    <t>B/S</t>
  </si>
  <si>
    <t>Price</t>
  </si>
  <si>
    <t>Volume</t>
  </si>
  <si>
    <t>Trading Venue</t>
  </si>
  <si>
    <t>Transaction ID</t>
  </si>
  <si>
    <t>SE0015192067</t>
  </si>
  <si>
    <t>NORDNET AB PUBL</t>
  </si>
  <si>
    <t>SEK</t>
  </si>
  <si>
    <t>B</t>
  </si>
  <si>
    <t>XSTO</t>
  </si>
  <si>
    <t>Price2</t>
  </si>
  <si>
    <t>Total</t>
  </si>
  <si>
    <t>30-Jan-26</t>
  </si>
  <si>
    <t>29-Jan-26</t>
  </si>
  <si>
    <t>28-Jan-26</t>
  </si>
  <si>
    <t>27-Jan-26</t>
  </si>
  <si>
    <t>26-Jan-26</t>
  </si>
  <si>
    <t>23-Jan-26</t>
  </si>
  <si>
    <t>22-Jan-26</t>
  </si>
  <si>
    <t>21-Jan-26</t>
  </si>
  <si>
    <t>20-Jan-26</t>
  </si>
  <si>
    <t>19-Jan-26</t>
  </si>
  <si>
    <t>16-Jan-26</t>
  </si>
  <si>
    <t>15-Jan-26</t>
  </si>
  <si>
    <t>14-Jan-26</t>
  </si>
  <si>
    <t>13-Jan-26</t>
  </si>
  <si>
    <t>12-Jan-26</t>
  </si>
  <si>
    <t>09-Jan-26</t>
  </si>
  <si>
    <t>08-Jan-26</t>
  </si>
  <si>
    <t>07-Jan-26</t>
  </si>
  <si>
    <t>05-Jan-26</t>
  </si>
  <si>
    <t>02-Jan-26</t>
  </si>
  <si>
    <t>30-Dec-25</t>
  </si>
  <si>
    <t>29-Dec-25</t>
  </si>
  <si>
    <t>23-Dec-25</t>
  </si>
  <si>
    <t>22-Dec-25</t>
  </si>
  <si>
    <t>19-Dec-25</t>
  </si>
  <si>
    <t>18-Dec-25</t>
  </si>
  <si>
    <t>17-Dec-25</t>
  </si>
  <si>
    <t>16-Dec-25</t>
  </si>
  <si>
    <t>15-Dec-25</t>
  </si>
  <si>
    <t>12-Dec-25</t>
  </si>
  <si>
    <t>11-Dec-25</t>
  </si>
  <si>
    <t>10-Dec-25</t>
  </si>
  <si>
    <t>09-Dec-25</t>
  </si>
  <si>
    <t>08-Dec-25</t>
  </si>
  <si>
    <t>05-Dec-25</t>
  </si>
  <si>
    <t>04-Dec-25</t>
  </si>
  <si>
    <t>03-Dec-25</t>
  </si>
  <si>
    <t>02-Dec-25</t>
  </si>
  <si>
    <t>01-Dec-25</t>
  </si>
  <si>
    <t>28-Nov-25</t>
  </si>
  <si>
    <t>27-Nov-25</t>
  </si>
  <si>
    <t>26-Nov-25</t>
  </si>
  <si>
    <t>25-Nov-25</t>
  </si>
  <si>
    <t>24-Nov-25</t>
  </si>
  <si>
    <t>21-Nov-25</t>
  </si>
  <si>
    <t>20-Nov-25</t>
  </si>
  <si>
    <t>19-Nov-25</t>
  </si>
  <si>
    <t>18-Nov-25</t>
  </si>
  <si>
    <t>17-Nov-25</t>
  </si>
  <si>
    <t>14-Nov-25</t>
  </si>
  <si>
    <t>13-Nov-25</t>
  </si>
  <si>
    <t>12-Nov-25</t>
  </si>
  <si>
    <t>11-Nov-25</t>
  </si>
  <si>
    <t>10-Nov-25</t>
  </si>
  <si>
    <t>Lowest Price paid per Share</t>
  </si>
  <si>
    <t>Highest Price paid per Share</t>
  </si>
  <si>
    <t>Total Outstanding Shares</t>
  </si>
  <si>
    <t>Total Treasury Shares Owned by Nordnet</t>
  </si>
  <si>
    <t>Cumulative Average Price per Share</t>
  </si>
  <si>
    <t>Average VWAP</t>
  </si>
  <si>
    <t>VWAP</t>
  </si>
  <si>
    <t>Daily Purchase Amount</t>
  </si>
  <si>
    <t>Daily Average Price Paid</t>
  </si>
  <si>
    <t>Daily Number of Shares Purchased</t>
  </si>
  <si>
    <t>Underlying Shares</t>
  </si>
  <si>
    <t>Settlement Date</t>
  </si>
  <si>
    <t>Weekly Individual trade details for week 6:</t>
  </si>
  <si>
    <t>06-Feb-2026</t>
  </si>
  <si>
    <t>08:01:57</t>
  </si>
  <si>
    <t>xZKMG7oySRr</t>
  </si>
  <si>
    <t>05-Feb-2026</t>
  </si>
  <si>
    <t>08:02:10</t>
  </si>
  <si>
    <t>xZKMGHzLCO7</t>
  </si>
  <si>
    <t>04-Feb-2026</t>
  </si>
  <si>
    <t>08:10:27</t>
  </si>
  <si>
    <t>xZKMGhfk3Wy</t>
  </si>
  <si>
    <t>08:04:22</t>
  </si>
  <si>
    <t>xZKMGhflsig</t>
  </si>
  <si>
    <t>03-Feb-2026</t>
  </si>
  <si>
    <t>08:03:58</t>
  </si>
  <si>
    <t>xZKMGYK0x6z</t>
  </si>
  <si>
    <t>08:03:05</t>
  </si>
  <si>
    <t>xZKMGYK0uJE</t>
  </si>
  <si>
    <t>08:02:38</t>
  </si>
  <si>
    <t>xZKMGYK0v$q</t>
  </si>
  <si>
    <t>02-Feb-2026</t>
  </si>
  <si>
    <t>08:00:07</t>
  </si>
  <si>
    <t>xZKMGyVPY3M</t>
  </si>
  <si>
    <t>06-Feb-26</t>
  </si>
  <si>
    <t>05-Feb-26</t>
  </si>
  <si>
    <t>04-Feb-26</t>
  </si>
  <si>
    <t>03-Feb-26</t>
  </si>
  <si>
    <t>02-Feb-26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</si>
</sst>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#,##0.0000\p;[Red]\(#,##0.0000\p\)"/>
    <numFmt numFmtId="165" formatCode="0.0000"/>
    <numFmt numFmtId="166" formatCode="_-* #,##0.0000_-;\-* #,##0.0000_-;_-* &quot;-&quot;??_-;_-@_-"/>
    <numFmt numFmtId="167" formatCode="_-* #,##0_-;\-* #,##0_-;_-* &quot;-&quot;??_-;_-@_-"/>
    <numFmt numFmtId="168" formatCode="dd\-mmm\-yyyy"/>
  </numFmts>
  <fonts count="16"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u/>
      <sz val="8"/>
      <color theme="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8"/>
      <color theme="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sz val="12"/>
      <color theme="1"/>
      <name val="Citi Sans Display"/>
      <family val="3"/>
    </font>
    <font>
      <sz val="8"/>
      <color theme="0"/>
      <name val="Arial"/>
      <family val="2"/>
    </font>
    <font>
      <b/>
      <sz val="8"/>
      <color theme="0"/>
      <name val="Aptos Narrow"/>
      <family val="2"/>
      <scheme val="minor"/>
    </font>
    <font>
      <b/>
      <sz val="12"/>
      <color theme="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 applyFill="0" applyBorder="0" applyAlignment="0" applyProtection="0"/>
    <xf numFmtId="43" fontId="9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41">
    <xf numFmtId="0" fontId="0" fillId="0" borderId="0" xfId="0"/>
    <xf numFmtId="164" fontId="1" fillId="0" borderId="0" xfId="0" applyNumberFormat="1" applyFont="1" applyAlignment="1" applyProtection="1">
      <alignment horizontal="left" vertical="top"/>
      <protection locked="0"/>
    </xf>
    <xf numFmtId="0" fontId="3" fillId="0" borderId="0" xfId="0" applyFont="1"/>
    <xf numFmtId="0" fontId="4" fillId="0" borderId="0" xfId="0" applyFont="1"/>
    <xf numFmtId="165" fontId="3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0" fillId="0" borderId="0" xfId="1"/>
    <xf numFmtId="0" fontId="3" fillId="0" borderId="0" xfId="1" applyFont="1" applyFill="1"/>
    <xf numFmtId="0" fontId="10" fillId="0" borderId="0" xfId="1" applyFill="1"/>
    <xf numFmtId="167" fontId="3" fillId="0" borderId="0" xfId="2" applyNumberFormat="1" applyFont="1" applyFill="1"/>
    <xf numFmtId="0" fontId="11" fillId="0" borderId="0" xfId="1" applyFont="1"/>
    <xf numFmtId="166" fontId="3" fillId="0" borderId="0" xfId="1" applyNumberFormat="1" applyFont="1" applyFill="1"/>
    <xf numFmtId="43" fontId="3" fillId="0" borderId="0" xfId="1" applyNumberFormat="1" applyFont="1" applyFill="1"/>
    <xf numFmtId="167" fontId="3" fillId="0" borderId="0" xfId="1" applyNumberFormat="1" applyFont="1" applyFill="1"/>
    <xf numFmtId="10" fontId="3" fillId="0" borderId="0" xfId="3" applyNumberFormat="1" applyFont="1" applyFill="1"/>
    <xf numFmtId="0" fontId="7" fillId="0" borderId="2" xfId="1" applyFont="1" applyFill="1" applyBorder="1" applyAlignment="1">
      <alignment horizontal="center" vertical="center"/>
    </xf>
    <xf numFmtId="166" fontId="7" fillId="0" borderId="2" xfId="1" applyNumberFormat="1" applyFont="1" applyFill="1" applyBorder="1" applyAlignment="1">
      <alignment horizontal="center" vertical="center"/>
    </xf>
    <xf numFmtId="43" fontId="7" fillId="0" borderId="2" xfId="1" applyNumberFormat="1" applyFont="1" applyFill="1" applyBorder="1" applyAlignment="1">
      <alignment horizontal="center" vertical="center"/>
    </xf>
    <xf numFmtId="167" fontId="7" fillId="0" borderId="2" xfId="1" applyNumberFormat="1" applyFont="1" applyFill="1" applyBorder="1" applyAlignment="1">
      <alignment horizontal="center" vertical="center"/>
    </xf>
    <xf numFmtId="43" fontId="3" fillId="0" borderId="0" xfId="2" applyFont="1" applyFill="1" applyAlignment="1">
      <alignment horizontal="center" vertical="center"/>
    </xf>
    <xf numFmtId="167" fontId="3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horizontal="center" vertical="center"/>
    </xf>
    <xf numFmtId="168" fontId="3" fillId="0" borderId="0" xfId="2" applyNumberFormat="1" applyFont="1" applyFill="1" applyAlignment="1">
      <alignment horizontal="center" vertical="center"/>
    </xf>
    <xf numFmtId="11" fontId="3" fillId="0" borderId="0" xfId="1" applyNumberFormat="1" applyFont="1" applyFill="1"/>
    <xf numFmtId="0" fontId="12" fillId="0" borderId="0" xfId="1" applyFont="1"/>
    <xf numFmtId="0" fontId="8" fillId="0" borderId="0" xfId="1" applyFont="1" applyFill="1"/>
    <xf numFmtId="14" fontId="8" fillId="0" borderId="0" xfId="1" applyNumberFormat="1" applyFont="1" applyFill="1"/>
    <xf numFmtId="14" fontId="8" fillId="0" borderId="0" xfId="1" applyNumberFormat="1" applyFont="1"/>
    <xf numFmtId="0" fontId="3" fillId="0" borderId="0" xfId="1" applyFont="1"/>
    <xf numFmtId="0" fontId="8" fillId="0" borderId="0" xfId="1" applyFont="1"/>
    <xf numFmtId="43" fontId="3" fillId="0" borderId="0" xfId="2" applyFont="1" applyFill="1" applyBorder="1" applyAlignment="1">
      <alignment horizontal="center" vertical="center"/>
    </xf>
    <xf numFmtId="166" fontId="3" fillId="0" borderId="0" xfId="2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68" fontId="3" fillId="0" borderId="0" xfId="2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164" fontId="1" fillId="0" borderId="0" xfId="1" applyNumberFormat="1" applyFont="1" applyAlignment="1" applyProtection="1">
      <alignment horizontal="left" vertical="top"/>
      <protection locked="0"/>
    </xf>
    <xf numFmtId="164" fontId="14" fillId="0" borderId="0" xfId="1" applyNumberFormat="1" applyFont="1" applyAlignment="1" applyProtection="1">
      <alignment horizontal="left" vertical="top"/>
      <protection locked="0"/>
    </xf>
    <xf numFmtId="0" fontId="15" fillId="0" borderId="0" xfId="1" applyFont="1"/>
  </cellXfs>
  <cellStyles count="4">
    <cellStyle name="Comma 2" xfId="2" xr:uid="{CD2CA04C-27AD-CE49-8570-F4C404A6A7D4}"/>
    <cellStyle name="Normal" xfId="0" builtinId="0"/>
    <cellStyle name="Normal 2" xfId="1" xr:uid="{30907695-8D7B-B84F-BABA-DBA761BA59F3}"/>
    <cellStyle name="Per cent 2" xfId="3" xr:uid="{E686E50D-C44C-3940-825F-7378D06C5A9C}"/>
  </cellStyles>
  <dxfs count="4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8" formatCode="dd\-mmm\-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>
        <top style="thin">
          <color indexed="64"/>
        </top>
      </border>
    </dxf>
    <dxf>
      <font>
        <b/>
      </font>
    </dxf>
    <dxf>
      <font>
        <strike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6" formatCode="_-* #,##0.0000_-;\-* #,##0.00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167" formatCode="_-* #,##0_-;\-* #,##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ptos Narrow"/>
        <family val="2"/>
        <scheme val="minor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color theme="1"/>
        <name val="Aptos Narrow"/>
        <scheme val="minor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ill>
        <patternFill>
          <bgColor rgb="FFF2F2F2"/>
        </patternFill>
      </fill>
    </dxf>
  </dxfs>
  <tableStyles count="1" defaultTableStyle="TableStyleMedium2" defaultPivotStyle="PivotStyleLight16">
    <tableStyle name="StyleTableHEIG" pivot="0" count="1" xr9:uid="{E9CA453A-C8E0-F94B-8451-B9455280D125}">
      <tableStyleElement type="firstRowStripe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ntsol/Downloads/06.02.26_Share%20Buyback%20Report_Nordnet.xlsm" TargetMode="External"/><Relationship Id="rId1" Type="http://schemas.openxmlformats.org/officeDocument/2006/relationships/externalLinkPath" Target="/Users/antsol/Downloads/06.02.26_Share%20Buyback%20Report_Nordne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tart"/>
      <sheetName val="Public - Daily Trades"/>
      <sheetName val="Public-Nasdaq Email"/>
      <sheetName val="Public - Weekly Trades"/>
      <sheetName val="Public - Press Release Table"/>
    </sheetNames>
    <sheetDataSet>
      <sheetData sheetId="0"/>
      <sheetData sheetId="1"/>
      <sheetData sheetId="2"/>
      <sheetData sheetId="3"/>
      <sheetData sheetId="4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2" xr16:uid="{926339A6-3927-EA44-800A-775DF5935A4D}" autoFormatId="16" applyNumberFormats="0" applyBorderFormats="0" applyFontFormats="0" applyPatternFormats="0" applyAlignmentFormats="0" applyWidthHeightFormats="0">
  <queryTableRefresh nextId="179">
    <queryTableFields count="11">
      <queryTableField id="165" name="Trade Date" tableColumnId="7"/>
      <queryTableField id="166" name="Trade Time" tableColumnId="9"/>
      <queryTableField id="163" name="ISIN" tableColumnId="5"/>
      <queryTableField id="164" name="Company Name" tableColumnId="6"/>
      <queryTableField id="138" name="Currency" tableColumnId="1"/>
      <queryTableField id="162" name="B/S" tableColumnId="4"/>
      <queryTableField id="177" dataBound="0" tableColumnId="2"/>
      <queryTableField id="169" name="Volume" tableColumnId="12"/>
      <queryTableField id="167" name="Trading Venue" tableColumnId="10"/>
      <queryTableField id="168" name="Transaction ID" tableColumnId="11"/>
      <queryTableField id="139" name="Price" tableColumnId="3"/>
    </queryTableFields>
    <queryTableDeletedFields count="1">
      <deletedField name="Exec ID"/>
    </queryTableDeleted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Query from SES_DW_User_2" refreshOnLoad="1" adjustColumnWidth="0" connectionId="1" xr16:uid="{B6989E43-0DC8-4DFA-8695-A2DB86D0A8D1}" autoFormatId="16" applyNumberFormats="0" applyBorderFormats="0" applyFontFormats="0" applyPatternFormats="0" applyAlignmentFormats="0" applyWidthHeightFormats="0">
  <queryTableRefresh nextId="206">
    <queryTableFields count="14">
      <queryTableField id="165" name="Trade Date" tableColumnId="7"/>
      <queryTableField id="187" dataBound="0" tableColumnId="24"/>
      <queryTableField id="197" dataBound="0" tableColumnId="4"/>
      <queryTableField id="195" dataBound="0" tableColumnId="2"/>
      <queryTableField id="179" name="Daily Number of Shares Purchased" tableColumnId="22"/>
      <queryTableField id="190" name="Daily Average Price Paid" tableColumnId="25"/>
      <queryTableField id="170" name="Daily Purchase Amount" tableColumnId="13"/>
      <queryTableField id="171" name="VWAP" tableColumnId="14"/>
      <queryTableField id="204" dataBound="0" tableColumnId="5"/>
      <queryTableField id="175" name="Cumulative Average Price per Share" tableColumnId="18"/>
      <queryTableField id="192" dataBound="0" tableColumnId="1"/>
      <queryTableField id="196" dataBound="0" tableColumnId="3"/>
      <queryTableField id="176" name="Highest Price paid per Share" tableColumnId="19"/>
      <queryTableField id="177" name="Lowest Price paid per Share" tableColumnId="20"/>
    </queryTableFields>
    <queryTableDeletedFields count="4">
      <deletedField name="Exec ID"/>
      <deletedField name="Total number of shares owned by the company"/>
      <deletedField name="Cumulative Purchase Amount"/>
      <deletedField name="Cumulative Shares Purchas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1DAB2BD-9D51-7640-8CE7-8DA4667F63A2}" name="Fills_Weekly" displayName="Fills_Weekly" ref="B4:L12" tableType="queryTable" totalsRowShown="0" headerRowDxfId="46" dataDxfId="44" headerRowBorderDxfId="45">
  <tableColumns count="11">
    <tableColumn id="7" xr3:uid="{F35D1166-78AE-AA45-AD5C-E31DA8655A69}" uniqueName="7" name="Trade Date" queryTableFieldId="165" dataDxfId="43"/>
    <tableColumn id="9" xr3:uid="{B50D0BDE-0811-E44C-9399-98E0E477CBDA}" uniqueName="9" name="Trade Time" queryTableFieldId="166" dataDxfId="42"/>
    <tableColumn id="5" xr3:uid="{05B832F3-EAA5-FB4E-8F38-1BDCFF77F9A6}" uniqueName="5" name="ISIN" queryTableFieldId="163" dataDxfId="41"/>
    <tableColumn id="6" xr3:uid="{0E77ABA1-8BA0-0444-ADBB-B4F5D621F852}" uniqueName="6" name="Company Name" queryTableFieldId="164" dataDxfId="40"/>
    <tableColumn id="1" xr3:uid="{91F8C6A2-1C90-7B45-813D-91E309127196}" uniqueName="1" name="Currency" queryTableFieldId="138" dataDxfId="39"/>
    <tableColumn id="4" xr3:uid="{D50E4E58-4C48-2D4C-AEF7-5FAC63835D92}" uniqueName="4" name="B/S" queryTableFieldId="162" dataDxfId="38"/>
    <tableColumn id="2" xr3:uid="{CB99BB92-5BEC-7B4E-9DCA-806B77A5F46F}" uniqueName="2" name="Price" queryTableFieldId="177" dataDxfId="37">
      <calculatedColumnFormula>ROUND(Fills_Weekly[[#This Row],[Price2]],2)</calculatedColumnFormula>
    </tableColumn>
    <tableColumn id="12" xr3:uid="{2C4A2E31-02E6-AF4C-AF8F-86BFC9DCD28D}" uniqueName="12" name="Volume" queryTableFieldId="169" dataDxfId="36"/>
    <tableColumn id="10" xr3:uid="{51D26194-9D2D-9344-8C9A-E7C5595A4643}" uniqueName="10" name="Trading Venue" queryTableFieldId="167" dataDxfId="35"/>
    <tableColumn id="11" xr3:uid="{58D8A4EF-4A5D-914A-8C42-7ACE3A3CF297}" uniqueName="11" name="Transaction ID" queryTableFieldId="168" dataDxfId="34"/>
    <tableColumn id="3" xr3:uid="{77085916-53EC-8046-9924-BC77761FDBAC}" uniqueName="3" name="Price2" queryTableFieldId="139" dataDxfId="33"/>
  </tableColumns>
  <tableStyleInfo name="StyleTableHEI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AEBCAC4-6EE8-DF46-8AD8-17B917A245B9}" name="Fills_Summary" displayName="Fills_Summary" ref="A4:N64" tableType="queryTable" totalsRowCount="1" headerRowDxfId="32" dataDxfId="30" totalsRowDxfId="29" headerRowBorderDxfId="31" totalsRowBorderDxfId="28">
  <tableColumns count="14">
    <tableColumn id="7" xr3:uid="{90DB933E-19FD-471A-B7A3-E0FC9E148C28}" uniqueName="7" name="Trade Date" totalsRowLabel="Total" queryTableFieldId="165" dataDxfId="27" totalsRowDxfId="26"/>
    <tableColumn id="24" xr3:uid="{E62953E1-2AA3-480D-A49A-B5604CCD1157}" uniqueName="24" name="Settlement Date" queryTableFieldId="187" dataDxfId="25" totalsRowDxfId="24">
      <calculatedColumnFormula>+WORKDAY(Fills_Summary[[#This Row],[Trade Date]],2,$P$2:$P$12)</calculatedColumnFormula>
    </tableColumn>
    <tableColumn id="4" xr3:uid="{E00B86EC-1F06-4328-9963-488380194ED5}" uniqueName="4" name="Underlying Shares" queryTableFieldId="197" dataDxfId="23" totalsRowDxfId="22">
      <calculatedColumnFormula>"Nordnet AB"</calculatedColumnFormula>
    </tableColumn>
    <tableColumn id="2" xr3:uid="{CDBEFCC5-D064-415B-AF8C-85E557925A35}" uniqueName="2" name="ISIN" queryTableFieldId="195" dataDxfId="21" totalsRowDxfId="20">
      <calculatedColumnFormula>"SE0015192067"</calculatedColumnFormula>
    </tableColumn>
    <tableColumn id="22" xr3:uid="{0C7A77D4-E885-4396-91F8-79697F150B7D}" uniqueName="22" name="Daily Number of Shares Purchased" totalsRowFunction="custom" queryTableFieldId="179" dataDxfId="19" totalsRowDxfId="18">
      <totalsRowFormula>+SUBTOTAL(9,Fills_Summary[Daily Number of Shares Purchased])</totalsRowFormula>
    </tableColumn>
    <tableColumn id="25" xr3:uid="{B12320C5-2814-4939-A854-963EE3681CDA}" uniqueName="25" name="Daily Average Price Paid" queryTableFieldId="190" dataDxfId="17" totalsRowDxfId="16"/>
    <tableColumn id="13" xr3:uid="{C328BDAA-7F8C-4FB4-AC39-79080D982B7D}" uniqueName="13" name="Daily Purchase Amount" totalsRowFunction="custom" queryTableFieldId="170" dataDxfId="15" totalsRowDxfId="14">
      <totalsRowFormula>+SUBTOTAL(9,Fills_Summary[Daily Purchase Amount])</totalsRowFormula>
    </tableColumn>
    <tableColumn id="14" xr3:uid="{EDB20570-5C2B-450A-8501-F99F9DEF6397}" uniqueName="14" name="VWAP" totalsRowFunction="average" queryTableFieldId="171" dataDxfId="13" totalsRowDxfId="12"/>
    <tableColumn id="5" xr3:uid="{9DCBAB68-E808-45CF-8C47-3F083AA51CBA}" uniqueName="5" name="Average VWAP" queryTableFieldId="204" dataDxfId="11" totalsRowDxfId="10">
      <calculatedColumnFormula>AVERAGE($H$5:H5)</calculatedColumnFormula>
    </tableColumn>
    <tableColumn id="18" xr3:uid="{DCC5FDBC-FF39-430C-BAD0-993AF09D5867}" uniqueName="18" name="Cumulative Average Price per Share" queryTableFieldId="175" dataDxfId="9" totalsRowDxfId="8"/>
    <tableColumn id="1" xr3:uid="{F4C955F3-7F04-4469-BE5A-CE02ADA2F122}" uniqueName="1" name="Total Treasury Shares Owned by Nordnet" queryTableFieldId="192" dataDxfId="7" totalsRowDxfId="6">
      <calculatedColumnFormula>SUM($E$5:E5)+919819</calculatedColumnFormula>
    </tableColumn>
    <tableColumn id="3" xr3:uid="{BF01D750-6515-43F9-B12F-F2DB663A159E}" uniqueName="3" name="Total Outstanding Shares" queryTableFieldId="196" dataDxfId="5" totalsRowDxfId="4">
      <calculatedColumnFormula>250206518</calculatedColumnFormula>
    </tableColumn>
    <tableColumn id="19" xr3:uid="{4D1DFDE1-EC0C-4C25-AEDB-62421097E4C0}" uniqueName="19" name="Highest Price paid per Share" queryTableFieldId="176" dataDxfId="3" totalsRowDxfId="2"/>
    <tableColumn id="20" xr3:uid="{65930FBD-D8CE-4877-894B-62C8C08D97EE}" uniqueName="20" name="Lowest Price paid per Share" queryTableFieldId="177" dataDxfId="1" totalsRowDxfId="0"/>
  </tableColumns>
  <tableStyleInfo name="StyleTableHEIG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C9B45-D3F8-0745-8E00-11135DB2B607}">
  <dimension ref="B1:AC12"/>
  <sheetViews>
    <sheetView showGridLines="0" tabSelected="1" zoomScaleNormal="100" workbookViewId="0"/>
  </sheetViews>
  <sheetFormatPr baseColWidth="10" defaultColWidth="6.1640625" defaultRowHeight="11"/>
  <cols>
    <col min="1" max="1" width="5.5" style="2" customWidth="1"/>
    <col min="2" max="2" width="14.33203125" style="2" customWidth="1"/>
    <col min="3" max="3" width="13.33203125" style="2" customWidth="1"/>
    <col min="4" max="4" width="12.5" style="2" customWidth="1"/>
    <col min="5" max="5" width="11.33203125" style="2" customWidth="1"/>
    <col min="6" max="10" width="8.83203125" style="2" customWidth="1"/>
    <col min="11" max="11" width="9.33203125" style="2" customWidth="1"/>
    <col min="12" max="12" width="8.83203125" style="2" hidden="1" customWidth="1"/>
    <col min="13" max="13" width="8.6640625" style="2" customWidth="1"/>
    <col min="14" max="14" width="8" style="2" bestFit="1" customWidth="1"/>
    <col min="15" max="15" width="15.33203125" style="2" customWidth="1"/>
    <col min="16" max="16" width="12.33203125" style="2" customWidth="1"/>
    <col min="17" max="17" width="15.1640625" style="2" customWidth="1"/>
    <col min="18" max="18" width="16" style="2" customWidth="1"/>
    <col min="19" max="21" width="22.1640625" style="2" customWidth="1"/>
    <col min="22" max="22" width="20.5" style="2" customWidth="1"/>
    <col min="23" max="23" width="18.1640625" style="2" customWidth="1"/>
    <col min="24" max="24" width="10.83203125" style="2" customWidth="1"/>
    <col min="25" max="26" width="6.5" style="2" customWidth="1"/>
    <col min="27" max="27" width="8.1640625" style="2" bestFit="1" customWidth="1"/>
    <col min="28" max="28" width="11.33203125" style="2" bestFit="1" customWidth="1"/>
    <col min="29" max="29" width="6.5" style="2" bestFit="1" customWidth="1"/>
    <col min="30" max="30" width="11.33203125" style="2" bestFit="1" customWidth="1"/>
    <col min="31" max="32" width="4.83203125" style="2" customWidth="1"/>
    <col min="33" max="33" width="8.5" style="2" bestFit="1" customWidth="1"/>
    <col min="34" max="34" width="12.6640625" style="2" bestFit="1" customWidth="1"/>
    <col min="35" max="35" width="10.6640625" style="2" bestFit="1" customWidth="1"/>
    <col min="36" max="36" width="9.33203125" style="2" customWidth="1"/>
    <col min="37" max="37" width="27.1640625" style="2" customWidth="1"/>
    <col min="38" max="38" width="21.5" style="2" customWidth="1"/>
    <col min="39" max="39" width="12.83203125" style="2" customWidth="1"/>
    <col min="40" max="40" width="15.5" style="2" customWidth="1"/>
    <col min="41" max="41" width="14.83203125" style="2" customWidth="1"/>
    <col min="42" max="46" width="6.1640625" style="2"/>
    <col min="47" max="47" width="9.33203125" style="2" bestFit="1" customWidth="1"/>
    <col min="48" max="49" width="9.33203125" style="2" customWidth="1"/>
    <col min="50" max="50" width="9.83203125" style="2" bestFit="1" customWidth="1"/>
    <col min="51" max="51" width="14.1640625" style="2" bestFit="1" customWidth="1"/>
    <col min="52" max="52" width="7.83203125" style="2" bestFit="1" customWidth="1"/>
    <col min="53" max="53" width="8.5" style="2" bestFit="1" customWidth="1"/>
    <col min="54" max="16384" width="6.1640625" style="2"/>
  </cols>
  <sheetData>
    <row r="1" spans="2:29" ht="16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R1" s="1"/>
      <c r="S1" s="1"/>
      <c r="T1" s="1"/>
      <c r="U1" s="1"/>
      <c r="V1" s="1"/>
      <c r="W1" s="1"/>
      <c r="X1" s="1"/>
    </row>
    <row r="2" spans="2:29" ht="16">
      <c r="B2" s="3" t="s">
        <v>83</v>
      </c>
      <c r="S2" s="1"/>
      <c r="T2" s="1"/>
      <c r="U2" s="1"/>
      <c r="V2" s="1"/>
      <c r="AC2" s="4"/>
    </row>
    <row r="3" spans="2:29" ht="18.5" customHeight="1">
      <c r="B3" s="5"/>
      <c r="R3" s="6"/>
      <c r="S3" s="1"/>
      <c r="T3" s="1"/>
      <c r="U3" s="1"/>
      <c r="V3" s="1"/>
    </row>
    <row r="4" spans="2:29" ht="27.5" customHeight="1"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15</v>
      </c>
      <c r="M4" s="1"/>
    </row>
    <row r="5" spans="2:29">
      <c r="B5" s="21" t="s">
        <v>84</v>
      </c>
      <c r="C5" s="21" t="s">
        <v>85</v>
      </c>
      <c r="D5" s="21" t="s">
        <v>10</v>
      </c>
      <c r="E5" s="21" t="s">
        <v>11</v>
      </c>
      <c r="F5" s="21" t="s">
        <v>12</v>
      </c>
      <c r="G5" s="21" t="s">
        <v>13</v>
      </c>
      <c r="H5" s="21">
        <f>ROUND(Fills_Weekly[[#This Row],[Price2]],2)</f>
        <v>296</v>
      </c>
      <c r="I5" s="22">
        <v>100</v>
      </c>
      <c r="J5" s="21" t="s">
        <v>14</v>
      </c>
      <c r="K5" s="21" t="s">
        <v>86</v>
      </c>
      <c r="L5" s="23">
        <v>296</v>
      </c>
    </row>
    <row r="6" spans="2:29">
      <c r="B6" s="21" t="s">
        <v>87</v>
      </c>
      <c r="C6" s="21" t="s">
        <v>88</v>
      </c>
      <c r="D6" s="21" t="s">
        <v>10</v>
      </c>
      <c r="E6" s="21" t="s">
        <v>11</v>
      </c>
      <c r="F6" s="21" t="s">
        <v>12</v>
      </c>
      <c r="G6" s="21" t="s">
        <v>13</v>
      </c>
      <c r="H6" s="21">
        <f>ROUND(Fills_Weekly[[#This Row],[Price2]],2)</f>
        <v>305.60000000000002</v>
      </c>
      <c r="I6" s="22">
        <v>100</v>
      </c>
      <c r="J6" s="21" t="s">
        <v>14</v>
      </c>
      <c r="K6" s="21" t="s">
        <v>89</v>
      </c>
      <c r="L6" s="23">
        <v>305.60000000000002</v>
      </c>
    </row>
    <row r="7" spans="2:29">
      <c r="B7" s="21" t="s">
        <v>90</v>
      </c>
      <c r="C7" s="21" t="s">
        <v>91</v>
      </c>
      <c r="D7" s="21" t="s">
        <v>10</v>
      </c>
      <c r="E7" s="21" t="s">
        <v>11</v>
      </c>
      <c r="F7" s="21" t="s">
        <v>12</v>
      </c>
      <c r="G7" s="21" t="s">
        <v>13</v>
      </c>
      <c r="H7" s="21">
        <f>ROUND(Fills_Weekly[[#This Row],[Price2]],2)</f>
        <v>299.39999999999998</v>
      </c>
      <c r="I7" s="22">
        <v>41</v>
      </c>
      <c r="J7" s="21" t="s">
        <v>14</v>
      </c>
      <c r="K7" s="21" t="s">
        <v>92</v>
      </c>
      <c r="L7" s="23">
        <v>299.39999999999998</v>
      </c>
    </row>
    <row r="8" spans="2:29">
      <c r="B8" s="21" t="s">
        <v>90</v>
      </c>
      <c r="C8" s="21" t="s">
        <v>93</v>
      </c>
      <c r="D8" s="21" t="s">
        <v>10</v>
      </c>
      <c r="E8" s="21" t="s">
        <v>11</v>
      </c>
      <c r="F8" s="21" t="s">
        <v>12</v>
      </c>
      <c r="G8" s="21" t="s">
        <v>13</v>
      </c>
      <c r="H8" s="21">
        <f>ROUND(Fills_Weekly[[#This Row],[Price2]],2)</f>
        <v>299.2</v>
      </c>
      <c r="I8" s="22">
        <v>59</v>
      </c>
      <c r="J8" s="21" t="s">
        <v>14</v>
      </c>
      <c r="K8" s="21" t="s">
        <v>94</v>
      </c>
      <c r="L8" s="23">
        <v>299.2</v>
      </c>
    </row>
    <row r="9" spans="2:29">
      <c r="B9" s="21" t="s">
        <v>95</v>
      </c>
      <c r="C9" s="21" t="s">
        <v>96</v>
      </c>
      <c r="D9" s="21" t="s">
        <v>10</v>
      </c>
      <c r="E9" s="21" t="s">
        <v>11</v>
      </c>
      <c r="F9" s="21" t="s">
        <v>12</v>
      </c>
      <c r="G9" s="21" t="s">
        <v>13</v>
      </c>
      <c r="H9" s="21">
        <f>ROUND(Fills_Weekly[[#This Row],[Price2]],2)</f>
        <v>301</v>
      </c>
      <c r="I9" s="22">
        <v>3</v>
      </c>
      <c r="J9" s="21" t="s">
        <v>14</v>
      </c>
      <c r="K9" s="21" t="s">
        <v>97</v>
      </c>
      <c r="L9" s="23">
        <v>301</v>
      </c>
    </row>
    <row r="10" spans="2:29">
      <c r="B10" s="21" t="s">
        <v>95</v>
      </c>
      <c r="C10" s="21" t="s">
        <v>98</v>
      </c>
      <c r="D10" s="21" t="s">
        <v>10</v>
      </c>
      <c r="E10" s="21" t="s">
        <v>11</v>
      </c>
      <c r="F10" s="21" t="s">
        <v>12</v>
      </c>
      <c r="G10" s="21" t="s">
        <v>13</v>
      </c>
      <c r="H10" s="21">
        <f>ROUND(Fills_Weekly[[#This Row],[Price2]],2)</f>
        <v>299.60000000000002</v>
      </c>
      <c r="I10" s="22">
        <v>93</v>
      </c>
      <c r="J10" s="21" t="s">
        <v>14</v>
      </c>
      <c r="K10" s="21" t="s">
        <v>99</v>
      </c>
      <c r="L10" s="23">
        <v>299.60000000000002</v>
      </c>
    </row>
    <row r="11" spans="2:29">
      <c r="B11" s="21" t="s">
        <v>95</v>
      </c>
      <c r="C11" s="21" t="s">
        <v>100</v>
      </c>
      <c r="D11" s="21" t="s">
        <v>10</v>
      </c>
      <c r="E11" s="21" t="s">
        <v>11</v>
      </c>
      <c r="F11" s="21" t="s">
        <v>12</v>
      </c>
      <c r="G11" s="21" t="s">
        <v>13</v>
      </c>
      <c r="H11" s="21">
        <f>ROUND(Fills_Weekly[[#This Row],[Price2]],2)</f>
        <v>299.39999999999998</v>
      </c>
      <c r="I11" s="22">
        <v>4</v>
      </c>
      <c r="J11" s="21" t="s">
        <v>14</v>
      </c>
      <c r="K11" s="21" t="s">
        <v>101</v>
      </c>
      <c r="L11" s="23">
        <v>299.39999999999998</v>
      </c>
    </row>
    <row r="12" spans="2:29">
      <c r="B12" s="21" t="s">
        <v>102</v>
      </c>
      <c r="C12" s="21" t="s">
        <v>103</v>
      </c>
      <c r="D12" s="21" t="s">
        <v>10</v>
      </c>
      <c r="E12" s="21" t="s">
        <v>11</v>
      </c>
      <c r="F12" s="21" t="s">
        <v>12</v>
      </c>
      <c r="G12" s="21" t="s">
        <v>13</v>
      </c>
      <c r="H12" s="21">
        <f>ROUND(Fills_Weekly[[#This Row],[Price2]],2)</f>
        <v>286.39999999999998</v>
      </c>
      <c r="I12" s="22">
        <v>100</v>
      </c>
      <c r="J12" s="21" t="s">
        <v>14</v>
      </c>
      <c r="K12" s="21" t="s">
        <v>104</v>
      </c>
      <c r="L12" s="23">
        <v>286.39999999999998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7538B-988F-654C-9765-A1D0D40ED11C}">
  <sheetPr codeName="Sheet3">
    <tabColor theme="9" tint="0.79998168889431442"/>
  </sheetPr>
  <dimension ref="A1:W76"/>
  <sheetViews>
    <sheetView showGridLines="0" zoomScaleNormal="100" workbookViewId="0"/>
  </sheetViews>
  <sheetFormatPr baseColWidth="10" defaultColWidth="5.83203125" defaultRowHeight="11"/>
  <cols>
    <col min="1" max="4" width="13.1640625" style="9" customWidth="1"/>
    <col min="5" max="14" width="14.83203125" style="9" customWidth="1"/>
    <col min="15" max="15" width="8.83203125" style="9" bestFit="1" customWidth="1"/>
    <col min="16" max="23" width="8.83203125" style="9" customWidth="1"/>
    <col min="24" max="24" width="17.83203125" style="8" customWidth="1"/>
    <col min="25" max="25" width="15.6640625" style="8" customWidth="1"/>
    <col min="26" max="28" width="14.1640625" style="8" customWidth="1"/>
    <col min="29" max="29" width="17.83203125" style="8" customWidth="1"/>
    <col min="30" max="30" width="14.1640625" style="8" customWidth="1"/>
    <col min="31" max="31" width="10.83203125" style="8" customWidth="1"/>
    <col min="32" max="32" width="10.1640625" style="8" customWidth="1"/>
    <col min="33" max="33" width="8.6640625" style="8" customWidth="1"/>
    <col min="34" max="34" width="8.5" style="8" bestFit="1" customWidth="1"/>
    <col min="35" max="16384" width="5.83203125" style="8"/>
  </cols>
  <sheetData>
    <row r="1" spans="1:23" ht="18">
      <c r="A1" s="40" t="str">
        <f>+"Buyback Programme Tracker - "&amp;"Nordnet AB"</f>
        <v>Buyback Programme Tracker - Nordnet AB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1"/>
      <c r="Q1" s="31"/>
      <c r="R1" s="30"/>
      <c r="S1" s="30"/>
      <c r="T1" s="30"/>
      <c r="U1" s="30"/>
      <c r="V1" s="30"/>
      <c r="W1" s="30"/>
    </row>
    <row r="2" spans="1:23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29">
        <v>45650</v>
      </c>
      <c r="Q2" s="31"/>
      <c r="R2" s="30"/>
      <c r="S2" s="30"/>
      <c r="T2" s="30"/>
      <c r="U2" s="30"/>
      <c r="V2" s="30"/>
      <c r="W2" s="30"/>
    </row>
    <row r="3" spans="1:23" ht="16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9">
        <f>P2+1</f>
        <v>45651</v>
      </c>
      <c r="Q3" s="39"/>
      <c r="R3" s="38"/>
      <c r="S3" s="38"/>
      <c r="T3" s="38"/>
      <c r="U3" s="38"/>
      <c r="V3" s="38"/>
      <c r="W3" s="38"/>
    </row>
    <row r="4" spans="1:23" ht="24">
      <c r="A4" s="37" t="s">
        <v>0</v>
      </c>
      <c r="B4" s="37" t="s">
        <v>82</v>
      </c>
      <c r="C4" s="37" t="s">
        <v>81</v>
      </c>
      <c r="D4" s="37" t="s">
        <v>2</v>
      </c>
      <c r="E4" s="36" t="s">
        <v>80</v>
      </c>
      <c r="F4" s="36" t="s">
        <v>79</v>
      </c>
      <c r="G4" s="36" t="s">
        <v>78</v>
      </c>
      <c r="H4" s="36" t="s">
        <v>77</v>
      </c>
      <c r="I4" s="36" t="s">
        <v>76</v>
      </c>
      <c r="J4" s="36" t="s">
        <v>75</v>
      </c>
      <c r="K4" s="36" t="s">
        <v>74</v>
      </c>
      <c r="L4" s="36" t="s">
        <v>73</v>
      </c>
      <c r="M4" s="36" t="s">
        <v>72</v>
      </c>
      <c r="N4" s="36" t="s">
        <v>71</v>
      </c>
      <c r="O4" s="30"/>
      <c r="P4" s="29">
        <f>P3+1</f>
        <v>45652</v>
      </c>
      <c r="Q4" s="31"/>
      <c r="R4" s="30"/>
      <c r="S4" s="30"/>
      <c r="T4" s="30"/>
      <c r="U4" s="30"/>
      <c r="V4" s="8"/>
      <c r="W4" s="8"/>
    </row>
    <row r="5" spans="1:23">
      <c r="A5" s="32" t="s">
        <v>70</v>
      </c>
      <c r="B5" s="35">
        <f>+WORKDAY(Fills_Summary[[#This Row],[Trade Date]],2,$P$2:$P$12)</f>
        <v>45973</v>
      </c>
      <c r="C5" s="35" t="str">
        <f t="shared" ref="C5:C36" si="0">"Nordnet AB"</f>
        <v>Nordnet AB</v>
      </c>
      <c r="D5" s="32" t="str">
        <f t="shared" ref="D5:D36" si="1">"SE0015192067"</f>
        <v>SE0015192067</v>
      </c>
      <c r="E5" s="34">
        <v>11250</v>
      </c>
      <c r="F5" s="33">
        <v>274.70510000000002</v>
      </c>
      <c r="G5" s="32">
        <v>3090432.375</v>
      </c>
      <c r="H5" s="33">
        <v>274.62970000000001</v>
      </c>
      <c r="I5" s="33">
        <f>AVERAGE($H$5:H5)</f>
        <v>274.62970000000001</v>
      </c>
      <c r="J5" s="33">
        <v>274.70512000000002</v>
      </c>
      <c r="K5" s="22">
        <f>SUM($E$5:E5)+919819</f>
        <v>931069</v>
      </c>
      <c r="L5" s="22">
        <f t="shared" ref="L5:L36" si="2">250206518</f>
        <v>250206518</v>
      </c>
      <c r="M5" s="32">
        <v>275.60000000000002</v>
      </c>
      <c r="N5" s="32">
        <v>273.60000000000002</v>
      </c>
      <c r="O5" s="30"/>
      <c r="P5" s="29">
        <v>45657</v>
      </c>
      <c r="Q5" s="31"/>
      <c r="R5" s="30"/>
      <c r="S5" s="30"/>
      <c r="T5" s="30"/>
      <c r="U5" s="30"/>
      <c r="V5" s="8"/>
      <c r="W5" s="8"/>
    </row>
    <row r="6" spans="1:23">
      <c r="A6" s="21" t="s">
        <v>69</v>
      </c>
      <c r="B6" s="24">
        <f>+WORKDAY(Fills_Summary[[#This Row],[Trade Date]],2,$P$2:$P$12)</f>
        <v>45974</v>
      </c>
      <c r="C6" s="24" t="str">
        <f t="shared" si="0"/>
        <v>Nordnet AB</v>
      </c>
      <c r="D6" s="24" t="str">
        <f t="shared" si="1"/>
        <v>SE0015192067</v>
      </c>
      <c r="E6" s="22">
        <v>17500</v>
      </c>
      <c r="F6" s="23">
        <v>278.39580000000001</v>
      </c>
      <c r="G6" s="21">
        <v>4871926.5</v>
      </c>
      <c r="H6" s="23">
        <v>278.45839999999998</v>
      </c>
      <c r="I6" s="23">
        <f>AVERAGE($H$5:H6)</f>
        <v>276.54404999999997</v>
      </c>
      <c r="J6" s="23">
        <v>276.951638</v>
      </c>
      <c r="K6" s="22">
        <f>SUM($E$5:E6)+919819</f>
        <v>948569</v>
      </c>
      <c r="L6" s="22">
        <f t="shared" si="2"/>
        <v>250206518</v>
      </c>
      <c r="M6" s="21">
        <v>281.39999999999998</v>
      </c>
      <c r="N6" s="21">
        <v>276</v>
      </c>
      <c r="O6" s="8"/>
      <c r="P6" s="29">
        <v>45658</v>
      </c>
      <c r="Q6" s="26"/>
      <c r="R6" s="8"/>
      <c r="S6" s="8"/>
      <c r="T6" s="8"/>
      <c r="U6" s="8"/>
      <c r="V6" s="8"/>
      <c r="W6" s="8"/>
    </row>
    <row r="7" spans="1:23">
      <c r="A7" s="21" t="s">
        <v>68</v>
      </c>
      <c r="B7" s="24">
        <f>+WORKDAY(Fills_Summary[[#This Row],[Trade Date]],2,$P$2:$P$12)</f>
        <v>45975</v>
      </c>
      <c r="C7" s="24" t="str">
        <f t="shared" si="0"/>
        <v>Nordnet AB</v>
      </c>
      <c r="D7" s="24" t="str">
        <f t="shared" si="1"/>
        <v>SE0015192067</v>
      </c>
      <c r="E7" s="22">
        <v>17500</v>
      </c>
      <c r="F7" s="23">
        <v>282.26499999999999</v>
      </c>
      <c r="G7" s="21">
        <v>4939637.5</v>
      </c>
      <c r="H7" s="23">
        <v>282.49930000000001</v>
      </c>
      <c r="I7" s="23">
        <f>AVERAGE($H$5:H7)</f>
        <v>278.52913333333328</v>
      </c>
      <c r="J7" s="23">
        <v>278.96209199999998</v>
      </c>
      <c r="K7" s="22">
        <f>SUM($E$5:E7)+919819</f>
        <v>966069</v>
      </c>
      <c r="L7" s="22">
        <f t="shared" si="2"/>
        <v>250206518</v>
      </c>
      <c r="M7" s="21">
        <v>284.2</v>
      </c>
      <c r="N7" s="21">
        <v>280.2</v>
      </c>
      <c r="P7" s="29">
        <v>46015</v>
      </c>
      <c r="Q7" s="26"/>
      <c r="R7" s="8"/>
      <c r="S7" s="8"/>
      <c r="T7" s="8"/>
      <c r="U7" s="8"/>
      <c r="V7" s="8"/>
      <c r="W7" s="8"/>
    </row>
    <row r="8" spans="1:23">
      <c r="A8" s="21" t="s">
        <v>67</v>
      </c>
      <c r="B8" s="24">
        <f>+WORKDAY(Fills_Summary[[#This Row],[Trade Date]],2,$P$2:$P$12)</f>
        <v>45978</v>
      </c>
      <c r="C8" s="24" t="str">
        <f t="shared" si="0"/>
        <v>Nordnet AB</v>
      </c>
      <c r="D8" s="24" t="str">
        <f t="shared" si="1"/>
        <v>SE0015192067</v>
      </c>
      <c r="E8" s="22">
        <v>17500</v>
      </c>
      <c r="F8" s="23">
        <v>282.03680000000003</v>
      </c>
      <c r="G8" s="21">
        <v>4935644</v>
      </c>
      <c r="H8" s="23">
        <v>281.97809999999998</v>
      </c>
      <c r="I8" s="23">
        <f>AVERAGE($H$5:H8)</f>
        <v>279.39137499999998</v>
      </c>
      <c r="J8" s="23">
        <v>279.80612300000001</v>
      </c>
      <c r="K8" s="22">
        <f>SUM($E$5:E8)+919819</f>
        <v>983569</v>
      </c>
      <c r="L8" s="22">
        <f t="shared" si="2"/>
        <v>250206518</v>
      </c>
      <c r="M8" s="21">
        <v>284.2</v>
      </c>
      <c r="N8" s="21">
        <v>280</v>
      </c>
      <c r="P8" s="28">
        <v>46016</v>
      </c>
      <c r="Q8" s="26"/>
      <c r="R8" s="8"/>
      <c r="S8" s="8"/>
      <c r="T8" s="8"/>
      <c r="U8" s="8"/>
      <c r="V8" s="8"/>
      <c r="W8" s="8"/>
    </row>
    <row r="9" spans="1:23">
      <c r="A9" s="21" t="s">
        <v>66</v>
      </c>
      <c r="B9" s="24">
        <f>+WORKDAY(Fills_Summary[[#This Row],[Trade Date]],2,$P$2:$P$12)</f>
        <v>45979</v>
      </c>
      <c r="C9" s="24" t="str">
        <f t="shared" si="0"/>
        <v>Nordnet AB</v>
      </c>
      <c r="D9" s="24" t="str">
        <f t="shared" si="1"/>
        <v>SE0015192067</v>
      </c>
      <c r="E9" s="22">
        <v>19773</v>
      </c>
      <c r="F9" s="23">
        <v>272.32040000000001</v>
      </c>
      <c r="G9" s="21">
        <v>5384591.2692</v>
      </c>
      <c r="H9" s="23">
        <v>270.75029999999998</v>
      </c>
      <c r="I9" s="23">
        <f>AVERAGE($H$5:H9)</f>
        <v>277.66315999999995</v>
      </c>
      <c r="J9" s="23">
        <v>278.03398099999998</v>
      </c>
      <c r="K9" s="22">
        <f>SUM($E$5:E9)+919819</f>
        <v>1003342</v>
      </c>
      <c r="L9" s="22">
        <f t="shared" si="2"/>
        <v>250206518</v>
      </c>
      <c r="M9" s="21">
        <v>277</v>
      </c>
      <c r="N9" s="21">
        <v>268.2</v>
      </c>
      <c r="P9" s="28">
        <v>46017</v>
      </c>
      <c r="Q9" s="26"/>
      <c r="R9" s="8"/>
      <c r="S9" s="8"/>
      <c r="T9" s="8"/>
      <c r="U9" s="8"/>
      <c r="V9" s="8"/>
      <c r="W9" s="8"/>
    </row>
    <row r="10" spans="1:23">
      <c r="A10" s="21" t="s">
        <v>65</v>
      </c>
      <c r="B10" s="24">
        <f>+WORKDAY(Fills_Summary[[#This Row],[Trade Date]],2,$P$2:$P$12)</f>
        <v>45980</v>
      </c>
      <c r="C10" s="24" t="str">
        <f t="shared" si="0"/>
        <v>Nordnet AB</v>
      </c>
      <c r="D10" s="24" t="str">
        <f t="shared" si="1"/>
        <v>SE0015192067</v>
      </c>
      <c r="E10" s="22">
        <v>19800</v>
      </c>
      <c r="F10" s="23">
        <v>272.00959999999998</v>
      </c>
      <c r="G10" s="21">
        <v>5385790.0800000001</v>
      </c>
      <c r="H10" s="23">
        <v>272.0711</v>
      </c>
      <c r="I10" s="23">
        <f>AVERAGE($H$5:H10)</f>
        <v>276.73115000000001</v>
      </c>
      <c r="J10" s="23">
        <v>276.879525</v>
      </c>
      <c r="K10" s="22">
        <f>SUM($E$5:E10)+919819</f>
        <v>1023142</v>
      </c>
      <c r="L10" s="22">
        <f t="shared" si="2"/>
        <v>250206518</v>
      </c>
      <c r="M10" s="21">
        <v>273.2</v>
      </c>
      <c r="N10" s="21">
        <v>270.2</v>
      </c>
      <c r="P10" s="27"/>
      <c r="Q10" s="26"/>
      <c r="R10" s="8"/>
      <c r="S10" s="8"/>
      <c r="T10" s="8"/>
      <c r="U10" s="8"/>
      <c r="V10" s="8"/>
      <c r="W10" s="8"/>
    </row>
    <row r="11" spans="1:23">
      <c r="A11" s="21" t="s">
        <v>64</v>
      </c>
      <c r="B11" s="24">
        <f>+WORKDAY(Fills_Summary[[#This Row],[Trade Date]],2,$P$2:$P$12)</f>
        <v>45981</v>
      </c>
      <c r="C11" s="24" t="str">
        <f t="shared" si="0"/>
        <v>Nordnet AB</v>
      </c>
      <c r="D11" s="24" t="str">
        <f t="shared" si="1"/>
        <v>SE0015192067</v>
      </c>
      <c r="E11" s="22">
        <v>21000</v>
      </c>
      <c r="F11" s="23">
        <v>268.88099999999997</v>
      </c>
      <c r="G11" s="21">
        <v>5646501</v>
      </c>
      <c r="H11" s="23">
        <v>268.79509999999999</v>
      </c>
      <c r="I11" s="23">
        <f>AVERAGE($H$5:H11)</f>
        <v>275.59742857142857</v>
      </c>
      <c r="J11" s="23">
        <v>275.52845200000002</v>
      </c>
      <c r="K11" s="22">
        <f>SUM($E$5:E11)+919819</f>
        <v>1044142</v>
      </c>
      <c r="L11" s="22">
        <f t="shared" si="2"/>
        <v>250206518</v>
      </c>
      <c r="M11" s="21">
        <v>270.8</v>
      </c>
      <c r="N11" s="21">
        <v>267.2</v>
      </c>
      <c r="P11" s="27"/>
      <c r="Q11" s="26"/>
      <c r="R11" s="8"/>
      <c r="S11" s="8"/>
      <c r="T11" s="8"/>
      <c r="U11" s="8"/>
      <c r="V11" s="8"/>
      <c r="W11" s="8"/>
    </row>
    <row r="12" spans="1:23">
      <c r="A12" s="21" t="s">
        <v>63</v>
      </c>
      <c r="B12" s="24">
        <f>+WORKDAY(Fills_Summary[[#This Row],[Trade Date]],2,$P$2:$P$12)</f>
        <v>45982</v>
      </c>
      <c r="C12" s="24" t="str">
        <f t="shared" si="0"/>
        <v>Nordnet AB</v>
      </c>
      <c r="D12" s="24" t="str">
        <f t="shared" si="1"/>
        <v>SE0015192067</v>
      </c>
      <c r="E12" s="22">
        <v>17500</v>
      </c>
      <c r="F12" s="23">
        <v>268.34640000000002</v>
      </c>
      <c r="G12" s="21">
        <v>4696062</v>
      </c>
      <c r="H12" s="23">
        <v>268.42079999999999</v>
      </c>
      <c r="I12" s="23">
        <f>AVERAGE($H$5:H12)</f>
        <v>274.70035000000001</v>
      </c>
      <c r="J12" s="23">
        <v>274.64223800000002</v>
      </c>
      <c r="K12" s="22">
        <f>SUM($E$5:E12)+919819</f>
        <v>1061642</v>
      </c>
      <c r="L12" s="22">
        <f t="shared" si="2"/>
        <v>250206518</v>
      </c>
      <c r="M12" s="21">
        <v>269.39999999999998</v>
      </c>
      <c r="N12" s="21">
        <v>266.60000000000002</v>
      </c>
      <c r="P12" s="27"/>
      <c r="Q12" s="26"/>
      <c r="R12" s="8"/>
      <c r="S12" s="8"/>
      <c r="T12" s="8"/>
      <c r="U12" s="8"/>
      <c r="V12" s="8"/>
      <c r="W12" s="8"/>
    </row>
    <row r="13" spans="1:23">
      <c r="A13" s="21" t="s">
        <v>62</v>
      </c>
      <c r="B13" s="24">
        <f>+WORKDAY(Fills_Summary[[#This Row],[Trade Date]],2,$P$2:$P$12)</f>
        <v>45985</v>
      </c>
      <c r="C13" s="24" t="str">
        <f t="shared" si="0"/>
        <v>Nordnet AB</v>
      </c>
      <c r="D13" s="24" t="str">
        <f t="shared" si="1"/>
        <v>SE0015192067</v>
      </c>
      <c r="E13" s="22">
        <v>11999</v>
      </c>
      <c r="F13" s="23">
        <v>273.5625</v>
      </c>
      <c r="G13" s="21">
        <v>3282476.4375</v>
      </c>
      <c r="H13" s="23">
        <v>273.26170000000002</v>
      </c>
      <c r="I13" s="23">
        <f>AVERAGE($H$5:H13)</f>
        <v>274.54050000000001</v>
      </c>
      <c r="J13" s="23">
        <v>274.55801100000002</v>
      </c>
      <c r="K13" s="22">
        <f>SUM($E$5:E13)+919819</f>
        <v>1073641</v>
      </c>
      <c r="L13" s="22">
        <f t="shared" si="2"/>
        <v>250206518</v>
      </c>
      <c r="M13" s="21">
        <v>275.2</v>
      </c>
      <c r="N13" s="21">
        <v>270.39999999999998</v>
      </c>
      <c r="P13" s="8"/>
      <c r="Q13" s="8"/>
      <c r="R13" s="8"/>
      <c r="S13" s="8"/>
      <c r="T13" s="8"/>
      <c r="U13" s="8"/>
      <c r="V13" s="8"/>
      <c r="W13" s="8"/>
    </row>
    <row r="14" spans="1:23">
      <c r="A14" s="21" t="s">
        <v>61</v>
      </c>
      <c r="B14" s="24">
        <f>+WORKDAY(Fills_Summary[[#This Row],[Trade Date]],2,$P$2:$P$12)</f>
        <v>45986</v>
      </c>
      <c r="C14" s="24" t="str">
        <f t="shared" si="0"/>
        <v>Nordnet AB</v>
      </c>
      <c r="D14" s="24" t="str">
        <f t="shared" si="1"/>
        <v>SE0015192067</v>
      </c>
      <c r="E14" s="22">
        <v>17000</v>
      </c>
      <c r="F14" s="23">
        <v>269.9948</v>
      </c>
      <c r="G14" s="21">
        <v>4589911.5999999996</v>
      </c>
      <c r="H14" s="23">
        <v>269.70920000000001</v>
      </c>
      <c r="I14" s="23">
        <f>AVERAGE($H$5:H14)</f>
        <v>274.05736999999999</v>
      </c>
      <c r="J14" s="23">
        <v>274.10388699999999</v>
      </c>
      <c r="K14" s="22">
        <f>SUM($E$5:E14)+919819</f>
        <v>1090641</v>
      </c>
      <c r="L14" s="22">
        <f t="shared" si="2"/>
        <v>250206518</v>
      </c>
      <c r="M14" s="21">
        <v>272</v>
      </c>
      <c r="N14" s="21">
        <v>267.60000000000002</v>
      </c>
      <c r="O14" s="8"/>
      <c r="P14" s="8"/>
      <c r="Q14" s="8"/>
      <c r="R14" s="8"/>
      <c r="S14" s="8"/>
      <c r="T14" s="8"/>
      <c r="U14" s="8"/>
      <c r="V14" s="8"/>
      <c r="W14" s="8"/>
    </row>
    <row r="15" spans="1:23">
      <c r="A15" s="21" t="s">
        <v>60</v>
      </c>
      <c r="B15" s="24">
        <f>+WORKDAY(Fills_Summary[[#This Row],[Trade Date]],2,$P$2:$P$12)</f>
        <v>45987</v>
      </c>
      <c r="C15" s="24" t="str">
        <f t="shared" si="0"/>
        <v>Nordnet AB</v>
      </c>
      <c r="D15" s="24" t="str">
        <f t="shared" si="1"/>
        <v>SE0015192067</v>
      </c>
      <c r="E15" s="22">
        <v>15000</v>
      </c>
      <c r="F15" s="23">
        <v>271.82940000000002</v>
      </c>
      <c r="G15" s="21">
        <v>4077441</v>
      </c>
      <c r="H15" s="23">
        <v>271.84559999999999</v>
      </c>
      <c r="I15" s="23">
        <f>AVERAGE($H$5:H15)</f>
        <v>273.85629999999998</v>
      </c>
      <c r="J15" s="23">
        <v>273.92028499999998</v>
      </c>
      <c r="K15" s="22">
        <f>SUM($E$5:E15)+919819</f>
        <v>1105641</v>
      </c>
      <c r="L15" s="22">
        <f t="shared" si="2"/>
        <v>250206518</v>
      </c>
      <c r="M15" s="21">
        <v>273.2</v>
      </c>
      <c r="N15" s="21">
        <v>270.39999999999998</v>
      </c>
      <c r="O15" s="8"/>
      <c r="P15" s="8"/>
      <c r="Q15" s="8"/>
      <c r="R15" s="8"/>
      <c r="S15" s="8"/>
      <c r="T15" s="8"/>
      <c r="U15" s="8"/>
      <c r="V15" s="8"/>
      <c r="W15" s="8"/>
    </row>
    <row r="16" spans="1:23">
      <c r="A16" s="21" t="s">
        <v>59</v>
      </c>
      <c r="B16" s="24">
        <f>+WORKDAY(Fills_Summary[[#This Row],[Trade Date]],2,$P$2:$P$12)</f>
        <v>45988</v>
      </c>
      <c r="C16" s="24" t="str">
        <f t="shared" si="0"/>
        <v>Nordnet AB</v>
      </c>
      <c r="D16" s="24" t="str">
        <f t="shared" si="1"/>
        <v>SE0015192067</v>
      </c>
      <c r="E16" s="22">
        <v>17000</v>
      </c>
      <c r="F16" s="23">
        <v>271.36290000000002</v>
      </c>
      <c r="G16" s="21">
        <v>4613169.3</v>
      </c>
      <c r="H16" s="23">
        <v>271.06830000000002</v>
      </c>
      <c r="I16" s="23">
        <f>AVERAGE($H$5:H16)</f>
        <v>273.62396666666666</v>
      </c>
      <c r="J16" s="23">
        <v>273.70593000000002</v>
      </c>
      <c r="K16" s="22">
        <f>SUM($E$5:E16)+919819</f>
        <v>1122641</v>
      </c>
      <c r="L16" s="22">
        <f t="shared" si="2"/>
        <v>250206518</v>
      </c>
      <c r="M16" s="21">
        <v>272.8</v>
      </c>
      <c r="N16" s="21">
        <v>269.60000000000002</v>
      </c>
      <c r="O16" s="8"/>
      <c r="P16" s="8"/>
      <c r="Q16" s="8"/>
      <c r="R16" s="8"/>
      <c r="S16" s="8"/>
      <c r="T16" s="8"/>
      <c r="U16" s="8"/>
      <c r="V16" s="8"/>
      <c r="W16" s="8"/>
    </row>
    <row r="17" spans="1:23">
      <c r="A17" s="21" t="s">
        <v>58</v>
      </c>
      <c r="B17" s="24">
        <f>+WORKDAY(Fills_Summary[[#This Row],[Trade Date]],2,$P$2:$P$12)</f>
        <v>45989</v>
      </c>
      <c r="C17" s="24" t="str">
        <f t="shared" si="0"/>
        <v>Nordnet AB</v>
      </c>
      <c r="D17" s="24" t="str">
        <f t="shared" si="1"/>
        <v>SE0015192067</v>
      </c>
      <c r="E17" s="22">
        <v>20000</v>
      </c>
      <c r="F17" s="23">
        <v>269.2038</v>
      </c>
      <c r="G17" s="21">
        <v>5384076</v>
      </c>
      <c r="H17" s="23">
        <v>268.83080000000001</v>
      </c>
      <c r="I17" s="23">
        <f>AVERAGE($H$5:H17)</f>
        <v>273.25526153846153</v>
      </c>
      <c r="J17" s="23">
        <v>273.30183099999999</v>
      </c>
      <c r="K17" s="22">
        <f>SUM($E$5:E17)+919819</f>
        <v>1142641</v>
      </c>
      <c r="L17" s="22">
        <f t="shared" si="2"/>
        <v>250206518</v>
      </c>
      <c r="M17" s="21">
        <v>271.39999999999998</v>
      </c>
      <c r="N17" s="21">
        <v>264.2</v>
      </c>
      <c r="O17" s="8"/>
      <c r="P17" s="8"/>
      <c r="Q17" s="8"/>
      <c r="R17" s="8"/>
      <c r="S17" s="8"/>
      <c r="T17" s="8"/>
      <c r="U17" s="8"/>
      <c r="V17" s="8"/>
      <c r="W17" s="8"/>
    </row>
    <row r="18" spans="1:23">
      <c r="A18" s="21" t="s">
        <v>57</v>
      </c>
      <c r="B18" s="24">
        <f>+WORKDAY(Fills_Summary[[#This Row],[Trade Date]],2,$P$2:$P$12)</f>
        <v>45992</v>
      </c>
      <c r="C18" s="24" t="str">
        <f t="shared" si="0"/>
        <v>Nordnet AB</v>
      </c>
      <c r="D18" s="24" t="str">
        <f t="shared" si="1"/>
        <v>SE0015192067</v>
      </c>
      <c r="E18" s="22">
        <v>15000</v>
      </c>
      <c r="F18" s="23">
        <v>273.24680000000001</v>
      </c>
      <c r="G18" s="21">
        <v>4098702</v>
      </c>
      <c r="H18" s="23">
        <v>272.93130000000002</v>
      </c>
      <c r="I18" s="23">
        <f>AVERAGE($H$5:H18)</f>
        <v>273.23212142857147</v>
      </c>
      <c r="J18" s="23">
        <v>273.298359</v>
      </c>
      <c r="K18" s="22">
        <f>SUM($E$5:E18)+919819</f>
        <v>1157641</v>
      </c>
      <c r="L18" s="22">
        <f t="shared" si="2"/>
        <v>250206518</v>
      </c>
      <c r="M18" s="21">
        <v>274.2</v>
      </c>
      <c r="N18" s="21">
        <v>271.60000000000002</v>
      </c>
      <c r="O18" s="8"/>
      <c r="P18" s="8"/>
      <c r="Q18" s="8"/>
      <c r="R18" s="8"/>
      <c r="S18" s="8"/>
      <c r="T18" s="8"/>
      <c r="U18" s="8"/>
      <c r="V18" s="8"/>
      <c r="W18" s="8"/>
    </row>
    <row r="19" spans="1:23">
      <c r="A19" s="21" t="s">
        <v>56</v>
      </c>
      <c r="B19" s="24">
        <f>+WORKDAY(Fills_Summary[[#This Row],[Trade Date]],2,$P$2:$P$12)</f>
        <v>45993</v>
      </c>
      <c r="C19" s="24" t="str">
        <f t="shared" si="0"/>
        <v>Nordnet AB</v>
      </c>
      <c r="D19" s="24" t="str">
        <f t="shared" si="1"/>
        <v>SE0015192067</v>
      </c>
      <c r="E19" s="22">
        <v>7500</v>
      </c>
      <c r="F19" s="23">
        <v>272.85719999999998</v>
      </c>
      <c r="G19" s="21">
        <v>2046429</v>
      </c>
      <c r="H19" s="23">
        <v>272.07</v>
      </c>
      <c r="I19" s="23">
        <f>AVERAGE($H$5:H19)</f>
        <v>273.15464666666668</v>
      </c>
      <c r="J19" s="23">
        <v>273.28487200000001</v>
      </c>
      <c r="K19" s="22">
        <f>SUM($E$5:E19)+919819</f>
        <v>1165141</v>
      </c>
      <c r="L19" s="22">
        <f t="shared" si="2"/>
        <v>250206518</v>
      </c>
      <c r="M19" s="21">
        <v>275.2</v>
      </c>
      <c r="N19" s="21">
        <v>271.2</v>
      </c>
    </row>
    <row r="20" spans="1:23">
      <c r="A20" s="21" t="s">
        <v>55</v>
      </c>
      <c r="B20" s="24">
        <f>+WORKDAY(Fills_Summary[[#This Row],[Trade Date]],2,$P$2:$P$12)</f>
        <v>45994</v>
      </c>
      <c r="C20" s="24" t="str">
        <f t="shared" si="0"/>
        <v>Nordnet AB</v>
      </c>
      <c r="D20" s="24" t="str">
        <f t="shared" si="1"/>
        <v>SE0015192067</v>
      </c>
      <c r="E20" s="22">
        <v>35000</v>
      </c>
      <c r="F20" s="23">
        <v>266.6146</v>
      </c>
      <c r="G20" s="21">
        <v>9331511</v>
      </c>
      <c r="H20" s="23">
        <v>266.74610000000001</v>
      </c>
      <c r="I20" s="23">
        <f>AVERAGE($H$5:H20)</f>
        <v>272.75411250000002</v>
      </c>
      <c r="J20" s="23">
        <v>272.45204899999999</v>
      </c>
      <c r="K20" s="22">
        <f>SUM($E$5:E20)+919819</f>
        <v>1200141</v>
      </c>
      <c r="L20" s="22">
        <f t="shared" si="2"/>
        <v>250206518</v>
      </c>
      <c r="M20" s="21">
        <v>270.2</v>
      </c>
      <c r="N20" s="21">
        <v>264.39999999999998</v>
      </c>
    </row>
    <row r="21" spans="1:23">
      <c r="A21" s="21" t="s">
        <v>54</v>
      </c>
      <c r="B21" s="24">
        <f>+WORKDAY(Fills_Summary[[#This Row],[Trade Date]],2,$P$2:$P$12)</f>
        <v>45995</v>
      </c>
      <c r="C21" s="24" t="str">
        <f t="shared" si="0"/>
        <v>Nordnet AB</v>
      </c>
      <c r="D21" s="24" t="str">
        <f t="shared" si="1"/>
        <v>SE0015192067</v>
      </c>
      <c r="E21" s="22">
        <v>35000</v>
      </c>
      <c r="F21" s="23">
        <v>263.77600000000001</v>
      </c>
      <c r="G21" s="21">
        <v>9232160</v>
      </c>
      <c r="H21" s="23">
        <v>263.904</v>
      </c>
      <c r="I21" s="23">
        <f>AVERAGE($H$5:H21)</f>
        <v>272.23351764705887</v>
      </c>
      <c r="J21" s="23">
        <v>271.48902500000003</v>
      </c>
      <c r="K21" s="22">
        <f>SUM($E$5:E21)+919819</f>
        <v>1235141</v>
      </c>
      <c r="L21" s="22">
        <f t="shared" si="2"/>
        <v>250206518</v>
      </c>
      <c r="M21" s="21">
        <v>267</v>
      </c>
      <c r="N21" s="21">
        <v>262.2</v>
      </c>
    </row>
    <row r="22" spans="1:23">
      <c r="A22" s="21" t="s">
        <v>53</v>
      </c>
      <c r="B22" s="24">
        <f>+WORKDAY(Fills_Summary[[#This Row],[Trade Date]],2,$P$2:$P$12)</f>
        <v>45996</v>
      </c>
      <c r="C22" s="24" t="str">
        <f t="shared" si="0"/>
        <v>Nordnet AB</v>
      </c>
      <c r="D22" s="24" t="str">
        <f t="shared" si="1"/>
        <v>SE0015192067</v>
      </c>
      <c r="E22" s="22">
        <v>44926</v>
      </c>
      <c r="F22" s="23">
        <v>259.37259999999998</v>
      </c>
      <c r="G22" s="21">
        <v>11652573.4276</v>
      </c>
      <c r="H22" s="23">
        <v>259.24509999999998</v>
      </c>
      <c r="I22" s="23">
        <f>AVERAGE($H$5:H22)</f>
        <v>271.51193888888895</v>
      </c>
      <c r="J22" s="23">
        <v>269.978004</v>
      </c>
      <c r="K22" s="22">
        <f>SUM($E$5:E22)+919819</f>
        <v>1280067</v>
      </c>
      <c r="L22" s="22">
        <f t="shared" si="2"/>
        <v>250206518</v>
      </c>
      <c r="M22" s="21">
        <v>263.39999999999998</v>
      </c>
      <c r="N22" s="21">
        <v>257.60000000000002</v>
      </c>
    </row>
    <row r="23" spans="1:23">
      <c r="A23" s="21" t="s">
        <v>52</v>
      </c>
      <c r="B23" s="24">
        <f>+WORKDAY(Fills_Summary[[#This Row],[Trade Date]],2,$P$2:$P$12)</f>
        <v>45999</v>
      </c>
      <c r="C23" s="24" t="str">
        <f t="shared" si="0"/>
        <v>Nordnet AB</v>
      </c>
      <c r="D23" s="24" t="str">
        <f t="shared" si="1"/>
        <v>SE0015192067</v>
      </c>
      <c r="E23" s="22">
        <v>41000</v>
      </c>
      <c r="F23" s="23">
        <v>261.20859999999999</v>
      </c>
      <c r="G23" s="21">
        <v>10709552.6</v>
      </c>
      <c r="H23" s="23">
        <v>261.11489999999998</v>
      </c>
      <c r="I23" s="23">
        <f>AVERAGE($H$5:H23)</f>
        <v>270.96472631578951</v>
      </c>
      <c r="J23" s="23">
        <v>269.08193199999999</v>
      </c>
      <c r="K23" s="22">
        <f>SUM($E$5:E23)+919819</f>
        <v>1321067</v>
      </c>
      <c r="L23" s="22">
        <f t="shared" si="2"/>
        <v>250206518</v>
      </c>
      <c r="M23" s="21">
        <v>262.8</v>
      </c>
      <c r="N23" s="21">
        <v>259.2</v>
      </c>
    </row>
    <row r="24" spans="1:23">
      <c r="A24" s="21" t="s">
        <v>51</v>
      </c>
      <c r="B24" s="24">
        <f>+WORKDAY(Fills_Summary[[#This Row],[Trade Date]],2,$P$2:$P$12)</f>
        <v>46000</v>
      </c>
      <c r="C24" s="24" t="str">
        <f t="shared" si="0"/>
        <v>Nordnet AB</v>
      </c>
      <c r="D24" s="24" t="str">
        <f t="shared" si="1"/>
        <v>SE0015192067</v>
      </c>
      <c r="E24" s="22">
        <v>40000</v>
      </c>
      <c r="F24" s="23">
        <v>261.50639999999999</v>
      </c>
      <c r="G24" s="21">
        <v>10460256</v>
      </c>
      <c r="H24" s="23">
        <v>261.21129999999999</v>
      </c>
      <c r="I24" s="23">
        <f>AVERAGE($H$5:H24)</f>
        <v>270.47705500000001</v>
      </c>
      <c r="J24" s="23">
        <v>268.395197</v>
      </c>
      <c r="K24" s="22">
        <f>SUM($E$5:E24)+919819</f>
        <v>1361067</v>
      </c>
      <c r="L24" s="22">
        <f t="shared" si="2"/>
        <v>250206518</v>
      </c>
      <c r="M24" s="21">
        <v>262.60000000000002</v>
      </c>
      <c r="N24" s="21">
        <v>260.2</v>
      </c>
    </row>
    <row r="25" spans="1:23">
      <c r="A25" s="21" t="s">
        <v>50</v>
      </c>
      <c r="B25" s="24">
        <f>+WORKDAY(Fills_Summary[[#This Row],[Trade Date]],2,$P$2:$P$12)</f>
        <v>46001</v>
      </c>
      <c r="C25" s="24" t="str">
        <f t="shared" si="0"/>
        <v>Nordnet AB</v>
      </c>
      <c r="D25" s="24" t="str">
        <f t="shared" si="1"/>
        <v>SE0015192067</v>
      </c>
      <c r="E25" s="22">
        <v>33696</v>
      </c>
      <c r="F25" s="23">
        <v>261.38279999999997</v>
      </c>
      <c r="G25" s="21">
        <v>8807554.8288000003</v>
      </c>
      <c r="H25" s="23">
        <v>261.18340000000001</v>
      </c>
      <c r="I25" s="23">
        <f>AVERAGE($H$5:H25)</f>
        <v>270.03450000000004</v>
      </c>
      <c r="J25" s="23">
        <v>267.89768500000002</v>
      </c>
      <c r="K25" s="22">
        <f>SUM($E$5:E25)+919819</f>
        <v>1394763</v>
      </c>
      <c r="L25" s="22">
        <f t="shared" si="2"/>
        <v>250206518</v>
      </c>
      <c r="M25" s="21">
        <v>262.39999999999998</v>
      </c>
      <c r="N25" s="21">
        <v>260.39999999999998</v>
      </c>
    </row>
    <row r="26" spans="1:23">
      <c r="A26" s="21" t="s">
        <v>49</v>
      </c>
      <c r="B26" s="24">
        <f>+WORKDAY(Fills_Summary[[#This Row],[Trade Date]],2,$P$2:$P$12)</f>
        <v>46002</v>
      </c>
      <c r="C26" s="24" t="str">
        <f t="shared" si="0"/>
        <v>Nordnet AB</v>
      </c>
      <c r="D26" s="24" t="str">
        <f t="shared" si="1"/>
        <v>SE0015192067</v>
      </c>
      <c r="E26" s="22">
        <v>15000</v>
      </c>
      <c r="F26" s="23">
        <v>263.2765</v>
      </c>
      <c r="G26" s="21">
        <v>3949147.5</v>
      </c>
      <c r="H26" s="23">
        <v>263.13819999999998</v>
      </c>
      <c r="I26" s="23">
        <f>AVERAGE($H$5:H26)</f>
        <v>269.72103181818187</v>
      </c>
      <c r="J26" s="23">
        <v>267.75620199999997</v>
      </c>
      <c r="K26" s="22">
        <f>SUM($E$5:E26)+919819</f>
        <v>1409763</v>
      </c>
      <c r="L26" s="22">
        <f t="shared" si="2"/>
        <v>250206518</v>
      </c>
      <c r="M26" s="21">
        <v>264.39999999999998</v>
      </c>
      <c r="N26" s="21">
        <v>260.8</v>
      </c>
    </row>
    <row r="27" spans="1:23">
      <c r="A27" s="21" t="s">
        <v>48</v>
      </c>
      <c r="B27" s="24">
        <f>+WORKDAY(Fills_Summary[[#This Row],[Trade Date]],2,$P$2:$P$12)</f>
        <v>46003</v>
      </c>
      <c r="C27" s="24" t="str">
        <f t="shared" si="0"/>
        <v>Nordnet AB</v>
      </c>
      <c r="D27" s="24" t="str">
        <f t="shared" si="1"/>
        <v>SE0015192067</v>
      </c>
      <c r="E27" s="22">
        <v>22485</v>
      </c>
      <c r="F27" s="23">
        <v>260.87819999999999</v>
      </c>
      <c r="G27" s="21">
        <v>5865846.3269999996</v>
      </c>
      <c r="H27" s="23">
        <v>260.72609999999997</v>
      </c>
      <c r="I27" s="23">
        <f>AVERAGE($H$5:H27)</f>
        <v>269.32994782608699</v>
      </c>
      <c r="J27" s="23">
        <v>267.45440100000002</v>
      </c>
      <c r="K27" s="22">
        <f>SUM($E$5:E27)+919819</f>
        <v>1432248</v>
      </c>
      <c r="L27" s="22">
        <f t="shared" si="2"/>
        <v>250206518</v>
      </c>
      <c r="M27" s="21">
        <v>262.2</v>
      </c>
      <c r="N27" s="21">
        <v>259.39999999999998</v>
      </c>
    </row>
    <row r="28" spans="1:23">
      <c r="A28" s="21" t="s">
        <v>47</v>
      </c>
      <c r="B28" s="24">
        <f>+WORKDAY(Fills_Summary[[#This Row],[Trade Date]],2,$P$2:$P$12)</f>
        <v>46006</v>
      </c>
      <c r="C28" s="24" t="str">
        <f t="shared" si="0"/>
        <v>Nordnet AB</v>
      </c>
      <c r="D28" s="24" t="str">
        <f t="shared" si="1"/>
        <v>SE0015192067</v>
      </c>
      <c r="E28" s="22">
        <v>10000</v>
      </c>
      <c r="F28" s="23">
        <v>261.5333</v>
      </c>
      <c r="G28" s="21">
        <v>2615333</v>
      </c>
      <c r="H28" s="23">
        <v>261.37619999999998</v>
      </c>
      <c r="I28" s="23">
        <f>AVERAGE($H$5:H28)</f>
        <v>268.99854166666665</v>
      </c>
      <c r="J28" s="23">
        <v>267.34106400000002</v>
      </c>
      <c r="K28" s="22">
        <f>SUM($E$5:E28)+919819</f>
        <v>1442248</v>
      </c>
      <c r="L28" s="22">
        <f t="shared" si="2"/>
        <v>250206518</v>
      </c>
      <c r="M28" s="21">
        <v>263.39999999999998</v>
      </c>
      <c r="N28" s="21">
        <v>259</v>
      </c>
    </row>
    <row r="29" spans="1:23">
      <c r="A29" s="21" t="s">
        <v>46</v>
      </c>
      <c r="B29" s="24">
        <f>+WORKDAY(Fills_Summary[[#This Row],[Trade Date]],2,$P$2:$P$12)</f>
        <v>46007</v>
      </c>
      <c r="C29" s="24" t="str">
        <f t="shared" si="0"/>
        <v>Nordnet AB</v>
      </c>
      <c r="D29" s="24" t="str">
        <f t="shared" si="1"/>
        <v>SE0015192067</v>
      </c>
      <c r="E29" s="22">
        <v>100</v>
      </c>
      <c r="F29" s="23">
        <v>263.60000000000002</v>
      </c>
      <c r="G29" s="21">
        <v>26360</v>
      </c>
      <c r="H29" s="23">
        <v>262.66919999999999</v>
      </c>
      <c r="I29" s="23">
        <f>AVERAGE($H$5:H29)</f>
        <v>268.74536800000004</v>
      </c>
      <c r="J29" s="23">
        <v>267.34034800000001</v>
      </c>
      <c r="K29" s="22">
        <f>SUM($E$5:E29)+919819</f>
        <v>1442348</v>
      </c>
      <c r="L29" s="22">
        <f t="shared" si="2"/>
        <v>250206518</v>
      </c>
      <c r="M29" s="21">
        <v>263.60000000000002</v>
      </c>
      <c r="N29" s="21">
        <v>263.60000000000002</v>
      </c>
    </row>
    <row r="30" spans="1:23">
      <c r="A30" s="21" t="s">
        <v>45</v>
      </c>
      <c r="B30" s="24">
        <f>+WORKDAY(Fills_Summary[[#This Row],[Trade Date]],2,$P$2:$P$12)</f>
        <v>46008</v>
      </c>
      <c r="C30" s="24" t="str">
        <f t="shared" si="0"/>
        <v>Nordnet AB</v>
      </c>
      <c r="D30" s="24" t="str">
        <f t="shared" si="1"/>
        <v>SE0015192067</v>
      </c>
      <c r="E30" s="22">
        <v>22000</v>
      </c>
      <c r="F30" s="23">
        <v>262.66590000000002</v>
      </c>
      <c r="G30" s="21">
        <v>5778649.7999999998</v>
      </c>
      <c r="H30" s="23">
        <v>262.75099999999998</v>
      </c>
      <c r="I30" s="23">
        <f>AVERAGE($H$5:H30)</f>
        <v>268.51481538461542</v>
      </c>
      <c r="J30" s="23">
        <v>267.15149300000002</v>
      </c>
      <c r="K30" s="22">
        <f>SUM($E$5:E30)+919819</f>
        <v>1464348</v>
      </c>
      <c r="L30" s="22">
        <f t="shared" si="2"/>
        <v>250206518</v>
      </c>
      <c r="M30" s="21">
        <v>264</v>
      </c>
      <c r="N30" s="21">
        <v>260.8</v>
      </c>
    </row>
    <row r="31" spans="1:23">
      <c r="A31" s="21" t="s">
        <v>44</v>
      </c>
      <c r="B31" s="24">
        <f>+WORKDAY(Fills_Summary[[#This Row],[Trade Date]],2,$P$2:$P$12)</f>
        <v>46009</v>
      </c>
      <c r="C31" s="24" t="str">
        <f t="shared" si="0"/>
        <v>Nordnet AB</v>
      </c>
      <c r="D31" s="24" t="str">
        <f t="shared" si="1"/>
        <v>SE0015192067</v>
      </c>
      <c r="E31" s="22">
        <v>100</v>
      </c>
      <c r="F31" s="23">
        <v>263.8</v>
      </c>
      <c r="G31" s="21">
        <v>26380</v>
      </c>
      <c r="H31" s="23">
        <v>264.03230000000002</v>
      </c>
      <c r="I31" s="23">
        <f>AVERAGE($H$5:H31)</f>
        <v>268.34879629629631</v>
      </c>
      <c r="J31" s="23">
        <v>267.15087799999998</v>
      </c>
      <c r="K31" s="22">
        <f>SUM($E$5:E31)+919819</f>
        <v>1464448</v>
      </c>
      <c r="L31" s="22">
        <f t="shared" si="2"/>
        <v>250206518</v>
      </c>
      <c r="M31" s="21">
        <v>263.8</v>
      </c>
      <c r="N31" s="21">
        <v>263.8</v>
      </c>
    </row>
    <row r="32" spans="1:23">
      <c r="A32" s="21" t="s">
        <v>43</v>
      </c>
      <c r="B32" s="24">
        <f>+WORKDAY(Fills_Summary[[#This Row],[Trade Date]],2,$P$2:$P$12)</f>
        <v>46010</v>
      </c>
      <c r="C32" s="24" t="str">
        <f t="shared" si="0"/>
        <v>Nordnet AB</v>
      </c>
      <c r="D32" s="24" t="str">
        <f t="shared" si="1"/>
        <v>SE0015192067</v>
      </c>
      <c r="E32" s="22">
        <v>9967</v>
      </c>
      <c r="F32" s="23">
        <v>262.24939999999998</v>
      </c>
      <c r="G32" s="21">
        <v>2613839.7697999999</v>
      </c>
      <c r="H32" s="23">
        <v>262.61599999999999</v>
      </c>
      <c r="I32" s="23">
        <f>AVERAGE($H$5:H32)</f>
        <v>268.14405357142857</v>
      </c>
      <c r="J32" s="23">
        <v>267.06279000000001</v>
      </c>
      <c r="K32" s="22">
        <f>SUM($E$5:E32)+919819</f>
        <v>1474415</v>
      </c>
      <c r="L32" s="22">
        <f t="shared" si="2"/>
        <v>250206518</v>
      </c>
      <c r="M32" s="21">
        <v>263.8</v>
      </c>
      <c r="N32" s="21">
        <v>261.8</v>
      </c>
    </row>
    <row r="33" spans="1:23">
      <c r="A33" s="21" t="s">
        <v>42</v>
      </c>
      <c r="B33" s="24">
        <f>+WORKDAY(Fills_Summary[[#This Row],[Trade Date]],2,$P$2:$P$12)</f>
        <v>46013</v>
      </c>
      <c r="C33" s="24" t="str">
        <f t="shared" si="0"/>
        <v>Nordnet AB</v>
      </c>
      <c r="D33" s="24" t="str">
        <f t="shared" si="1"/>
        <v>SE0015192067</v>
      </c>
      <c r="E33" s="22">
        <v>10000</v>
      </c>
      <c r="F33" s="23">
        <v>262.392</v>
      </c>
      <c r="G33" s="21">
        <v>2623920</v>
      </c>
      <c r="H33" s="23">
        <v>262.57240000000002</v>
      </c>
      <c r="I33" s="23">
        <f>AVERAGE($H$5:H33)</f>
        <v>267.95192758620692</v>
      </c>
      <c r="J33" s="23">
        <v>266.98006199999998</v>
      </c>
      <c r="K33" s="22">
        <f>SUM($E$5:E33)+919819</f>
        <v>1484415</v>
      </c>
      <c r="L33" s="22">
        <f t="shared" si="2"/>
        <v>250206518</v>
      </c>
      <c r="M33" s="21">
        <v>264.60000000000002</v>
      </c>
      <c r="N33" s="21">
        <v>260.39999999999998</v>
      </c>
    </row>
    <row r="34" spans="1:23">
      <c r="A34" s="21" t="s">
        <v>41</v>
      </c>
      <c r="B34" s="24">
        <f>+WORKDAY(Fills_Summary[[#This Row],[Trade Date]],2,$P$2:$P$12)</f>
        <v>46014</v>
      </c>
      <c r="C34" s="24" t="str">
        <f t="shared" si="0"/>
        <v>Nordnet AB</v>
      </c>
      <c r="D34" s="24" t="str">
        <f t="shared" si="1"/>
        <v>SE0015192067</v>
      </c>
      <c r="E34" s="22">
        <v>100</v>
      </c>
      <c r="F34" s="23">
        <v>264.60000000000002</v>
      </c>
      <c r="G34" s="21">
        <v>26460</v>
      </c>
      <c r="H34" s="23">
        <v>265.28840000000002</v>
      </c>
      <c r="I34" s="23">
        <f>AVERAGE($H$5:H34)</f>
        <v>267.86314333333337</v>
      </c>
      <c r="J34" s="23">
        <v>266.97964100000002</v>
      </c>
      <c r="K34" s="22">
        <f>SUM($E$5:E34)+919819</f>
        <v>1484515</v>
      </c>
      <c r="L34" s="22">
        <f t="shared" si="2"/>
        <v>250206518</v>
      </c>
      <c r="M34" s="21">
        <v>264.60000000000002</v>
      </c>
      <c r="N34" s="21">
        <v>264.60000000000002</v>
      </c>
    </row>
    <row r="35" spans="1:23">
      <c r="A35" s="21" t="s">
        <v>40</v>
      </c>
      <c r="B35" s="24">
        <f>+WORKDAY(Fills_Summary[[#This Row],[Trade Date]],2,$P$2:$P$12)</f>
        <v>46020</v>
      </c>
      <c r="C35" s="24" t="str">
        <f t="shared" si="0"/>
        <v>Nordnet AB</v>
      </c>
      <c r="D35" s="24" t="str">
        <f t="shared" si="1"/>
        <v>SE0015192067</v>
      </c>
      <c r="E35" s="22">
        <v>100</v>
      </c>
      <c r="F35" s="23">
        <v>265.60000000000002</v>
      </c>
      <c r="G35" s="21">
        <v>26560</v>
      </c>
      <c r="H35" s="23">
        <v>264.303</v>
      </c>
      <c r="I35" s="23">
        <f>AVERAGE($H$5:H35)</f>
        <v>267.74830000000003</v>
      </c>
      <c r="J35" s="23">
        <v>266.97939700000001</v>
      </c>
      <c r="K35" s="22">
        <f>SUM($E$5:E35)+919819</f>
        <v>1484615</v>
      </c>
      <c r="L35" s="22">
        <f t="shared" si="2"/>
        <v>250206518</v>
      </c>
      <c r="M35" s="21">
        <v>265.60000000000002</v>
      </c>
      <c r="N35" s="21">
        <v>265.60000000000002</v>
      </c>
    </row>
    <row r="36" spans="1:23">
      <c r="A36" s="21" t="s">
        <v>39</v>
      </c>
      <c r="B36" s="24">
        <f>+WORKDAY(Fills_Summary[[#This Row],[Trade Date]],2,$P$2:$P$12)</f>
        <v>46021</v>
      </c>
      <c r="C36" s="24" t="str">
        <f t="shared" si="0"/>
        <v>Nordnet AB</v>
      </c>
      <c r="D36" s="24" t="str">
        <f t="shared" si="1"/>
        <v>SE0015192067</v>
      </c>
      <c r="E36" s="22">
        <v>100</v>
      </c>
      <c r="F36" s="23">
        <v>266</v>
      </c>
      <c r="G36" s="21">
        <v>26600</v>
      </c>
      <c r="H36" s="23">
        <v>268.62950000000001</v>
      </c>
      <c r="I36" s="23">
        <f>AVERAGE($H$5:H36)</f>
        <v>267.77583750000008</v>
      </c>
      <c r="J36" s="23">
        <v>266.97922299999999</v>
      </c>
      <c r="K36" s="22">
        <f>SUM($E$5:E36)+919819</f>
        <v>1484715</v>
      </c>
      <c r="L36" s="22">
        <f t="shared" si="2"/>
        <v>250206518</v>
      </c>
      <c r="M36" s="21">
        <v>266</v>
      </c>
      <c r="N36" s="21">
        <v>266</v>
      </c>
    </row>
    <row r="37" spans="1:23">
      <c r="A37" s="21" t="s">
        <v>38</v>
      </c>
      <c r="B37" s="24">
        <f>+WORKDAY(Fills_Summary[[#This Row],[Trade Date]],2,$P$2:$P$12)</f>
        <v>46022</v>
      </c>
      <c r="C37" s="24" t="str">
        <f t="shared" ref="C37:C63" si="3">"Nordnet AB"</f>
        <v>Nordnet AB</v>
      </c>
      <c r="D37" s="24" t="str">
        <f t="shared" ref="D37:D63" si="4">"SE0015192067"</f>
        <v>SE0015192067</v>
      </c>
      <c r="E37" s="22">
        <v>100</v>
      </c>
      <c r="F37" s="23">
        <v>269.08999999999997</v>
      </c>
      <c r="G37" s="21">
        <v>26909</v>
      </c>
      <c r="H37" s="23">
        <v>268.24669999999998</v>
      </c>
      <c r="I37" s="23">
        <f>AVERAGE($H$5:H37)</f>
        <v>267.79010606060615</v>
      </c>
      <c r="J37" s="23">
        <v>266.97959700000001</v>
      </c>
      <c r="K37" s="22">
        <f>SUM($E$5:E37)+919819</f>
        <v>1484815</v>
      </c>
      <c r="L37" s="22">
        <f t="shared" ref="L37:L63" si="5">250206518</f>
        <v>250206518</v>
      </c>
      <c r="M37" s="21">
        <v>269.60000000000002</v>
      </c>
      <c r="N37" s="21">
        <v>269</v>
      </c>
    </row>
    <row r="38" spans="1:23">
      <c r="A38" s="21" t="s">
        <v>37</v>
      </c>
      <c r="B38" s="24">
        <f>+WORKDAY(Fills_Summary[[#This Row],[Trade Date]],2,$P$2:$P$12)</f>
        <v>46023</v>
      </c>
      <c r="C38" s="24" t="str">
        <f t="shared" si="3"/>
        <v>Nordnet AB</v>
      </c>
      <c r="D38" s="24" t="str">
        <f t="shared" si="4"/>
        <v>SE0015192067</v>
      </c>
      <c r="E38" s="22">
        <v>100</v>
      </c>
      <c r="F38" s="23">
        <v>268.75599999999997</v>
      </c>
      <c r="G38" s="21">
        <v>26875.599999999999</v>
      </c>
      <c r="H38" s="23">
        <v>268.98660000000001</v>
      </c>
      <c r="I38" s="23">
        <f>AVERAGE($H$5:H38)</f>
        <v>267.82529705882359</v>
      </c>
      <c r="J38" s="23">
        <v>266.97991100000002</v>
      </c>
      <c r="K38" s="22">
        <f>SUM($E$5:E38)+919819</f>
        <v>1484915</v>
      </c>
      <c r="L38" s="22">
        <f t="shared" si="5"/>
        <v>250206518</v>
      </c>
      <c r="M38" s="21">
        <v>269</v>
      </c>
      <c r="N38" s="21">
        <v>268.60000000000002</v>
      </c>
    </row>
    <row r="39" spans="1:23">
      <c r="A39" s="21" t="s">
        <v>36</v>
      </c>
      <c r="B39" s="24">
        <f>+WORKDAY(Fills_Summary[[#This Row],[Trade Date]],2,$P$2:$P$12)</f>
        <v>46028</v>
      </c>
      <c r="C39" s="24" t="str">
        <f t="shared" si="3"/>
        <v>Nordnet AB</v>
      </c>
      <c r="D39" s="24" t="str">
        <f t="shared" si="4"/>
        <v>SE0015192067</v>
      </c>
      <c r="E39" s="22">
        <v>100</v>
      </c>
      <c r="F39" s="23">
        <v>269.2</v>
      </c>
      <c r="G39" s="21">
        <v>26920</v>
      </c>
      <c r="H39" s="23">
        <v>268.45639999999997</v>
      </c>
      <c r="I39" s="23">
        <f>AVERAGE($H$5:H39)</f>
        <v>267.84332857142863</v>
      </c>
      <c r="J39" s="23">
        <v>266.98030399999999</v>
      </c>
      <c r="K39" s="22">
        <f>SUM($E$5:E39)+919819</f>
        <v>1485015</v>
      </c>
      <c r="L39" s="22">
        <f t="shared" si="5"/>
        <v>250206518</v>
      </c>
      <c r="M39" s="21">
        <v>269.2</v>
      </c>
      <c r="N39" s="21">
        <v>269.2</v>
      </c>
    </row>
    <row r="40" spans="1:23">
      <c r="A40" s="21" t="s">
        <v>35</v>
      </c>
      <c r="B40" s="24">
        <f>+WORKDAY(Fills_Summary[[#This Row],[Trade Date]],2,$P$2:$P$12)</f>
        <v>46029</v>
      </c>
      <c r="C40" s="24" t="str">
        <f t="shared" si="3"/>
        <v>Nordnet AB</v>
      </c>
      <c r="D40" s="24" t="str">
        <f t="shared" si="4"/>
        <v>SE0015192067</v>
      </c>
      <c r="E40" s="22">
        <v>100</v>
      </c>
      <c r="F40" s="23">
        <v>269.8</v>
      </c>
      <c r="G40" s="21">
        <v>26980</v>
      </c>
      <c r="H40" s="23">
        <v>268.39839999999998</v>
      </c>
      <c r="I40" s="23">
        <f>AVERAGE($H$5:H40)</f>
        <v>267.85874722222229</v>
      </c>
      <c r="J40" s="23">
        <v>266.98080299999998</v>
      </c>
      <c r="K40" s="22">
        <f>SUM($E$5:E40)+919819</f>
        <v>1485115</v>
      </c>
      <c r="L40" s="22">
        <f t="shared" si="5"/>
        <v>250206518</v>
      </c>
      <c r="M40" s="21">
        <v>269.8</v>
      </c>
      <c r="N40" s="21">
        <v>269.8</v>
      </c>
    </row>
    <row r="41" spans="1:23">
      <c r="A41" s="21" t="s">
        <v>34</v>
      </c>
      <c r="B41" s="24">
        <f>+WORKDAY(Fills_Summary[[#This Row],[Trade Date]],2,$P$2:$P$12)</f>
        <v>46031</v>
      </c>
      <c r="C41" s="24" t="str">
        <f t="shared" si="3"/>
        <v>Nordnet AB</v>
      </c>
      <c r="D41" s="24" t="str">
        <f t="shared" si="4"/>
        <v>SE0015192067</v>
      </c>
      <c r="E41" s="22">
        <v>14633</v>
      </c>
      <c r="F41" s="23">
        <v>263.97489999999999</v>
      </c>
      <c r="G41" s="21">
        <v>3862744.7116999999</v>
      </c>
      <c r="H41" s="23">
        <v>264.55970000000002</v>
      </c>
      <c r="I41" s="23">
        <f>AVERAGE($H$5:H41)</f>
        <v>267.76958378378384</v>
      </c>
      <c r="J41" s="23">
        <v>266.90495499999997</v>
      </c>
      <c r="K41" s="22">
        <f>SUM($E$5:E41)+919819</f>
        <v>1499748</v>
      </c>
      <c r="L41" s="22">
        <f t="shared" si="5"/>
        <v>250206518</v>
      </c>
      <c r="M41" s="21">
        <v>266.60000000000002</v>
      </c>
      <c r="N41" s="21">
        <v>262.8</v>
      </c>
    </row>
    <row r="42" spans="1:23">
      <c r="A42" s="21" t="s">
        <v>33</v>
      </c>
      <c r="B42" s="24">
        <f>+WORKDAY(Fills_Summary[[#This Row],[Trade Date]],2,$P$2:$P$12)</f>
        <v>46034</v>
      </c>
      <c r="C42" s="24" t="str">
        <f t="shared" si="3"/>
        <v>Nordnet AB</v>
      </c>
      <c r="D42" s="24" t="str">
        <f t="shared" si="4"/>
        <v>SE0015192067</v>
      </c>
      <c r="E42" s="22">
        <v>9608</v>
      </c>
      <c r="F42" s="23">
        <v>263.38799999999998</v>
      </c>
      <c r="G42" s="21">
        <v>2530631.9040000001</v>
      </c>
      <c r="H42" s="23">
        <v>263.0548</v>
      </c>
      <c r="I42" s="23">
        <f>AVERAGE($H$5:H42)</f>
        <v>267.64551052631583</v>
      </c>
      <c r="J42" s="23">
        <v>266.84763700000002</v>
      </c>
      <c r="K42" s="22">
        <f>SUM($E$5:E42)+919819</f>
        <v>1509356</v>
      </c>
      <c r="L42" s="22">
        <f t="shared" si="5"/>
        <v>250206518</v>
      </c>
      <c r="M42" s="21">
        <v>265.39999999999998</v>
      </c>
      <c r="N42" s="21">
        <v>262</v>
      </c>
    </row>
    <row r="43" spans="1:23">
      <c r="A43" s="21" t="s">
        <v>32</v>
      </c>
      <c r="B43" s="24">
        <f>+WORKDAY(Fills_Summary[[#This Row],[Trade Date]],2,$P$2:$P$12)</f>
        <v>46035</v>
      </c>
      <c r="C43" s="24" t="str">
        <f t="shared" si="3"/>
        <v>Nordnet AB</v>
      </c>
      <c r="D43" s="24" t="str">
        <f t="shared" si="4"/>
        <v>SE0015192067</v>
      </c>
      <c r="E43" s="22">
        <v>300</v>
      </c>
      <c r="F43" s="23">
        <v>271.42270000000002</v>
      </c>
      <c r="G43" s="21">
        <v>81426.81</v>
      </c>
      <c r="H43" s="23">
        <v>265.96230000000003</v>
      </c>
      <c r="I43" s="23">
        <f>AVERAGE($H$5:H43)</f>
        <v>267.6023512820513</v>
      </c>
      <c r="J43" s="23">
        <v>266.849964</v>
      </c>
      <c r="K43" s="22">
        <f>SUM($E$5:E43)+919819</f>
        <v>1509656</v>
      </c>
      <c r="L43" s="22">
        <f t="shared" si="5"/>
        <v>250206518</v>
      </c>
      <c r="M43" s="21">
        <v>272</v>
      </c>
      <c r="N43" s="21">
        <v>269.60000000000002</v>
      </c>
    </row>
    <row r="44" spans="1:23">
      <c r="A44" s="21" t="s">
        <v>31</v>
      </c>
      <c r="B44" s="24">
        <f>+WORKDAY(Fills_Summary[[#This Row],[Trade Date]],2,$P$2:$P$12)</f>
        <v>46036</v>
      </c>
      <c r="C44" s="24" t="str">
        <f t="shared" si="3"/>
        <v>Nordnet AB</v>
      </c>
      <c r="D44" s="24" t="str">
        <f t="shared" si="4"/>
        <v>SE0015192067</v>
      </c>
      <c r="E44" s="22">
        <v>100</v>
      </c>
      <c r="F44" s="23">
        <v>267.39999999999998</v>
      </c>
      <c r="G44" s="21">
        <v>26740</v>
      </c>
      <c r="H44" s="23">
        <v>270.06560000000002</v>
      </c>
      <c r="I44" s="23">
        <f>AVERAGE($H$5:H44)</f>
        <v>267.66393249999999</v>
      </c>
      <c r="J44" s="23">
        <v>266.85005699999999</v>
      </c>
      <c r="K44" s="22">
        <f>SUM($E$5:E44)+919819</f>
        <v>1509756</v>
      </c>
      <c r="L44" s="22">
        <f t="shared" si="5"/>
        <v>250206518</v>
      </c>
      <c r="M44" s="21">
        <v>267.39999999999998</v>
      </c>
      <c r="N44" s="21">
        <v>267.39999999999998</v>
      </c>
    </row>
    <row r="45" spans="1:23">
      <c r="A45" s="21" t="s">
        <v>30</v>
      </c>
      <c r="B45" s="24">
        <f>+WORKDAY(Fills_Summary[[#This Row],[Trade Date]],2,$P$2:$P$12)</f>
        <v>46037</v>
      </c>
      <c r="C45" s="24" t="str">
        <f t="shared" si="3"/>
        <v>Nordnet AB</v>
      </c>
      <c r="D45" s="24" t="str">
        <f t="shared" si="4"/>
        <v>SE0015192067</v>
      </c>
      <c r="E45" s="22">
        <v>100</v>
      </c>
      <c r="F45" s="23">
        <v>270.60000000000002</v>
      </c>
      <c r="G45" s="21">
        <v>27060</v>
      </c>
      <c r="H45" s="23">
        <v>271.21609999999998</v>
      </c>
      <c r="I45" s="23">
        <f>AVERAGE($H$5:H45)</f>
        <v>267.75057073170734</v>
      </c>
      <c r="J45" s="23">
        <v>266.85069299999998</v>
      </c>
      <c r="K45" s="22">
        <f>SUM($E$5:E45)+919819</f>
        <v>1509856</v>
      </c>
      <c r="L45" s="22">
        <f t="shared" si="5"/>
        <v>250206518</v>
      </c>
      <c r="M45" s="21">
        <v>270.60000000000002</v>
      </c>
      <c r="N45" s="21">
        <v>270.60000000000002</v>
      </c>
    </row>
    <row r="46" spans="1:23">
      <c r="A46" s="21" t="s">
        <v>29</v>
      </c>
      <c r="B46" s="24">
        <f>+WORKDAY(Fills_Summary[[#This Row],[Trade Date]],2,$P$2:$P$12)</f>
        <v>46038</v>
      </c>
      <c r="C46" s="24" t="str">
        <f t="shared" si="3"/>
        <v>Nordnet AB</v>
      </c>
      <c r="D46" s="24" t="str">
        <f t="shared" si="4"/>
        <v>SE0015192067</v>
      </c>
      <c r="E46" s="22">
        <v>100</v>
      </c>
      <c r="F46" s="23">
        <v>270.39999999999998</v>
      </c>
      <c r="G46" s="21">
        <v>27040</v>
      </c>
      <c r="H46" s="23">
        <v>267.48259999999999</v>
      </c>
      <c r="I46" s="23">
        <f>AVERAGE($H$5:H46)</f>
        <v>267.74419047619045</v>
      </c>
      <c r="J46" s="23">
        <v>266.851294</v>
      </c>
      <c r="K46" s="22">
        <f>SUM($E$5:E46)+919819</f>
        <v>1509956</v>
      </c>
      <c r="L46" s="22">
        <f t="shared" si="5"/>
        <v>250206518</v>
      </c>
      <c r="M46" s="21">
        <v>270.39999999999998</v>
      </c>
      <c r="N46" s="21">
        <v>270.39999999999998</v>
      </c>
    </row>
    <row r="47" spans="1:23">
      <c r="A47" s="21" t="s">
        <v>28</v>
      </c>
      <c r="B47" s="24">
        <f>+WORKDAY(Fills_Summary[[#This Row],[Trade Date]],2,$P$2:$P$12)</f>
        <v>46041</v>
      </c>
      <c r="C47" s="24" t="str">
        <f t="shared" si="3"/>
        <v>Nordnet AB</v>
      </c>
      <c r="D47" s="24" t="str">
        <f t="shared" si="4"/>
        <v>SE0015192067</v>
      </c>
      <c r="E47" s="22">
        <v>4000</v>
      </c>
      <c r="F47" s="23">
        <v>271.27850000000001</v>
      </c>
      <c r="G47" s="21">
        <v>1085114</v>
      </c>
      <c r="H47" s="23">
        <v>271.64330000000001</v>
      </c>
      <c r="I47" s="23">
        <f>AVERAGE($H$5:H47)</f>
        <v>267.83486744186047</v>
      </c>
      <c r="J47" s="23">
        <v>266.8811</v>
      </c>
      <c r="K47" s="22">
        <f>SUM($E$5:E47)+919819</f>
        <v>1513956</v>
      </c>
      <c r="L47" s="22">
        <f t="shared" si="5"/>
        <v>250206518</v>
      </c>
      <c r="M47" s="21">
        <v>274.2</v>
      </c>
      <c r="N47" s="21">
        <v>266.60000000000002</v>
      </c>
      <c r="W47" s="25"/>
    </row>
    <row r="48" spans="1:23">
      <c r="A48" s="21" t="s">
        <v>27</v>
      </c>
      <c r="B48" s="24">
        <f>+WORKDAY(Fills_Summary[[#This Row],[Trade Date]],2,$P$2:$P$12)</f>
        <v>46042</v>
      </c>
      <c r="C48" s="24" t="str">
        <f t="shared" si="3"/>
        <v>Nordnet AB</v>
      </c>
      <c r="D48" s="24" t="str">
        <f t="shared" si="4"/>
        <v>SE0015192067</v>
      </c>
      <c r="E48" s="22">
        <v>100</v>
      </c>
      <c r="F48" s="23">
        <v>274.2</v>
      </c>
      <c r="G48" s="21">
        <v>27420</v>
      </c>
      <c r="H48" s="23">
        <v>275.79430000000002</v>
      </c>
      <c r="I48" s="23">
        <f>AVERAGE($H$5:H48)</f>
        <v>268.0157636363636</v>
      </c>
      <c r="J48" s="23">
        <v>266.88233200000002</v>
      </c>
      <c r="K48" s="22">
        <f>SUM($E$5:E48)+919819</f>
        <v>1514056</v>
      </c>
      <c r="L48" s="22">
        <f t="shared" si="5"/>
        <v>250206518</v>
      </c>
      <c r="M48" s="21">
        <v>274.2</v>
      </c>
      <c r="N48" s="21">
        <v>274.2</v>
      </c>
    </row>
    <row r="49" spans="1:14">
      <c r="A49" s="21" t="s">
        <v>26</v>
      </c>
      <c r="B49" s="24">
        <f>+WORKDAY(Fills_Summary[[#This Row],[Trade Date]],2,$P$2:$P$12)</f>
        <v>46043</v>
      </c>
      <c r="C49" s="24" t="str">
        <f t="shared" si="3"/>
        <v>Nordnet AB</v>
      </c>
      <c r="D49" s="24" t="str">
        <f t="shared" si="4"/>
        <v>SE0015192067</v>
      </c>
      <c r="E49" s="22">
        <v>100</v>
      </c>
      <c r="F49" s="23">
        <v>271.65199999999999</v>
      </c>
      <c r="G49" s="21">
        <v>27165.200000000001</v>
      </c>
      <c r="H49" s="23">
        <v>271.38189999999997</v>
      </c>
      <c r="I49" s="23">
        <f>AVERAGE($H$5:H49)</f>
        <v>268.09056666666663</v>
      </c>
      <c r="J49" s="23">
        <v>266.88313399999998</v>
      </c>
      <c r="K49" s="22">
        <f>SUM($E$5:E49)+919819</f>
        <v>1514156</v>
      </c>
      <c r="L49" s="22">
        <f t="shared" si="5"/>
        <v>250206518</v>
      </c>
      <c r="M49" s="21">
        <v>271.8</v>
      </c>
      <c r="N49" s="21">
        <v>271.39999999999998</v>
      </c>
    </row>
    <row r="50" spans="1:14">
      <c r="A50" s="21" t="s">
        <v>25</v>
      </c>
      <c r="B50" s="24">
        <f>+WORKDAY(Fills_Summary[[#This Row],[Trade Date]],2,$P$2:$P$12)</f>
        <v>46044</v>
      </c>
      <c r="C50" s="24" t="str">
        <f t="shared" si="3"/>
        <v>Nordnet AB</v>
      </c>
      <c r="D50" s="24" t="str">
        <f t="shared" si="4"/>
        <v>SE0015192067</v>
      </c>
      <c r="E50" s="22">
        <v>29444</v>
      </c>
      <c r="F50" s="23">
        <v>267.62860000000001</v>
      </c>
      <c r="G50" s="21">
        <v>7880056.4983999999</v>
      </c>
      <c r="H50" s="23">
        <v>267.47770000000003</v>
      </c>
      <c r="I50" s="23">
        <f>AVERAGE($H$5:H50)</f>
        <v>268.07724347826081</v>
      </c>
      <c r="J50" s="23">
        <v>266.91832199999999</v>
      </c>
      <c r="K50" s="22">
        <f>SUM($E$5:E50)+919819</f>
        <v>1543600</v>
      </c>
      <c r="L50" s="22">
        <f t="shared" si="5"/>
        <v>250206518</v>
      </c>
      <c r="M50" s="21">
        <v>270</v>
      </c>
      <c r="N50" s="21">
        <v>265.2</v>
      </c>
    </row>
    <row r="51" spans="1:14">
      <c r="A51" s="21" t="s">
        <v>24</v>
      </c>
      <c r="B51" s="24">
        <f>+WORKDAY(Fills_Summary[[#This Row],[Trade Date]],2,$P$2:$P$12)</f>
        <v>46045</v>
      </c>
      <c r="C51" s="24" t="str">
        <f t="shared" si="3"/>
        <v>Nordnet AB</v>
      </c>
      <c r="D51" s="24" t="str">
        <f t="shared" si="4"/>
        <v>SE0015192067</v>
      </c>
      <c r="E51" s="22">
        <v>5000</v>
      </c>
      <c r="F51" s="23">
        <v>269.15499999999997</v>
      </c>
      <c r="G51" s="21">
        <v>1345775</v>
      </c>
      <c r="H51" s="23">
        <v>269.51119999999997</v>
      </c>
      <c r="I51" s="23">
        <f>AVERAGE($H$5:H51)</f>
        <v>268.10775319148934</v>
      </c>
      <c r="J51" s="23">
        <v>266.93610899999999</v>
      </c>
      <c r="K51" s="22">
        <f>SUM($E$5:E51)+919819</f>
        <v>1548600</v>
      </c>
      <c r="L51" s="22">
        <f t="shared" si="5"/>
        <v>250206518</v>
      </c>
      <c r="M51" s="21">
        <v>270.8</v>
      </c>
      <c r="N51" s="21">
        <v>266.2</v>
      </c>
    </row>
    <row r="52" spans="1:14">
      <c r="A52" s="21" t="s">
        <v>23</v>
      </c>
      <c r="B52" s="24">
        <f>+WORKDAY(Fills_Summary[[#This Row],[Trade Date]],2,$P$2:$P$12)</f>
        <v>46048</v>
      </c>
      <c r="C52" s="24" t="str">
        <f t="shared" si="3"/>
        <v>Nordnet AB</v>
      </c>
      <c r="D52" s="24" t="str">
        <f t="shared" si="4"/>
        <v>SE0015192067</v>
      </c>
      <c r="E52" s="22">
        <v>400</v>
      </c>
      <c r="F52" s="23">
        <v>274.87200000000001</v>
      </c>
      <c r="G52" s="21">
        <v>109948.8</v>
      </c>
      <c r="H52" s="23">
        <v>273.37670000000003</v>
      </c>
      <c r="I52" s="23">
        <f>AVERAGE($H$5:H52)</f>
        <v>268.21752291666667</v>
      </c>
      <c r="J52" s="23">
        <v>266.94115399999998</v>
      </c>
      <c r="K52" s="22">
        <f>SUM($E$5:E52)+919819</f>
        <v>1549000</v>
      </c>
      <c r="L52" s="22">
        <f t="shared" si="5"/>
        <v>250206518</v>
      </c>
      <c r="M52" s="21">
        <v>275.39999999999998</v>
      </c>
      <c r="N52" s="21">
        <v>274</v>
      </c>
    </row>
    <row r="53" spans="1:14">
      <c r="A53" s="21" t="s">
        <v>22</v>
      </c>
      <c r="B53" s="24">
        <f>+WORKDAY(Fills_Summary[[#This Row],[Trade Date]],2,$P$2:$P$12)</f>
        <v>46049</v>
      </c>
      <c r="C53" s="24" t="str">
        <f t="shared" si="3"/>
        <v>Nordnet AB</v>
      </c>
      <c r="D53" s="24" t="str">
        <f t="shared" si="4"/>
        <v>SE0015192067</v>
      </c>
      <c r="E53" s="22">
        <v>2000</v>
      </c>
      <c r="F53" s="23">
        <v>270.64359999999999</v>
      </c>
      <c r="G53" s="21">
        <v>541287.19999999995</v>
      </c>
      <c r="H53" s="23">
        <v>270.65100000000001</v>
      </c>
      <c r="I53" s="23">
        <f>AVERAGE($H$5:H53)</f>
        <v>268.26718571428569</v>
      </c>
      <c r="J53" s="23">
        <v>266.95288599999998</v>
      </c>
      <c r="K53" s="22">
        <f>SUM($E$5:E53)+919819</f>
        <v>1551000</v>
      </c>
      <c r="L53" s="22">
        <f t="shared" si="5"/>
        <v>250206518</v>
      </c>
      <c r="M53" s="21">
        <v>271.2</v>
      </c>
      <c r="N53" s="21">
        <v>270</v>
      </c>
    </row>
    <row r="54" spans="1:14">
      <c r="A54" s="21" t="s">
        <v>21</v>
      </c>
      <c r="B54" s="24">
        <f>+WORKDAY(Fills_Summary[[#This Row],[Trade Date]],2,$P$2:$P$12)</f>
        <v>46050</v>
      </c>
      <c r="C54" s="24" t="str">
        <f t="shared" si="3"/>
        <v>Nordnet AB</v>
      </c>
      <c r="D54" s="24" t="str">
        <f t="shared" si="4"/>
        <v>SE0015192067</v>
      </c>
      <c r="E54" s="22">
        <v>10000</v>
      </c>
      <c r="F54" s="23">
        <v>270.08359999999999</v>
      </c>
      <c r="G54" s="21">
        <v>2700836</v>
      </c>
      <c r="H54" s="23">
        <v>269.86779999999999</v>
      </c>
      <c r="I54" s="23">
        <f>AVERAGE($H$5:H54)</f>
        <v>268.29919799999999</v>
      </c>
      <c r="J54" s="23">
        <v>267.001713</v>
      </c>
      <c r="K54" s="22">
        <f>SUM($E$5:E54)+919819</f>
        <v>1561000</v>
      </c>
      <c r="L54" s="22">
        <f t="shared" si="5"/>
        <v>250206518</v>
      </c>
      <c r="M54" s="21">
        <v>271.2</v>
      </c>
      <c r="N54" s="21">
        <v>268.8</v>
      </c>
    </row>
    <row r="55" spans="1:14">
      <c r="A55" s="21" t="s">
        <v>20</v>
      </c>
      <c r="B55" s="24">
        <f>+WORKDAY(Fills_Summary[[#This Row],[Trade Date]],2,$P$2:$P$12)</f>
        <v>46051</v>
      </c>
      <c r="C55" s="24" t="str">
        <f t="shared" si="3"/>
        <v>Nordnet AB</v>
      </c>
      <c r="D55" s="24" t="str">
        <f t="shared" si="4"/>
        <v>SE0015192067</v>
      </c>
      <c r="E55" s="22">
        <v>9000</v>
      </c>
      <c r="F55" s="23">
        <v>271.99599999999998</v>
      </c>
      <c r="G55" s="21">
        <v>2447964</v>
      </c>
      <c r="H55" s="23">
        <v>272.26310000000001</v>
      </c>
      <c r="I55" s="23">
        <f>AVERAGE($H$5:H55)</f>
        <v>268.37692156862744</v>
      </c>
      <c r="J55" s="23">
        <v>267.07084500000002</v>
      </c>
      <c r="K55" s="22">
        <f>SUM($E$5:E55)+919819</f>
        <v>1570000</v>
      </c>
      <c r="L55" s="22">
        <f t="shared" si="5"/>
        <v>250206518</v>
      </c>
      <c r="M55" s="21">
        <v>273.8</v>
      </c>
      <c r="N55" s="21">
        <v>270</v>
      </c>
    </row>
    <row r="56" spans="1:14">
      <c r="A56" s="21" t="s">
        <v>19</v>
      </c>
      <c r="B56" s="24">
        <f>+WORKDAY(Fills_Summary[[#This Row],[Trade Date]],2,$P$2:$P$12)</f>
        <v>46052</v>
      </c>
      <c r="C56" s="24" t="str">
        <f t="shared" si="3"/>
        <v>Nordnet AB</v>
      </c>
      <c r="D56" s="24" t="str">
        <f t="shared" si="4"/>
        <v>SE0015192067</v>
      </c>
      <c r="E56" s="22">
        <v>500</v>
      </c>
      <c r="F56" s="23">
        <v>279.25319999999999</v>
      </c>
      <c r="G56" s="21">
        <v>139626.6</v>
      </c>
      <c r="H56" s="23">
        <v>285.89429999999999</v>
      </c>
      <c r="I56" s="23">
        <f>AVERAGE($H$5:H56)</f>
        <v>268.71379423076922</v>
      </c>
      <c r="J56" s="23">
        <v>267.08020599999998</v>
      </c>
      <c r="K56" s="22">
        <f>SUM($E$5:E56)+919819</f>
        <v>1570500</v>
      </c>
      <c r="L56" s="22">
        <f t="shared" si="5"/>
        <v>250206518</v>
      </c>
      <c r="M56" s="21">
        <v>284.8</v>
      </c>
      <c r="N56" s="21">
        <v>275.39999999999998</v>
      </c>
    </row>
    <row r="57" spans="1:14">
      <c r="A57" s="21" t="s">
        <v>18</v>
      </c>
      <c r="B57" s="24">
        <f>+WORKDAY(Fills_Summary[[#This Row],[Trade Date]],2,$P$2:$P$12)</f>
        <v>46055</v>
      </c>
      <c r="C57" s="24" t="str">
        <f t="shared" si="3"/>
        <v>Nordnet AB</v>
      </c>
      <c r="D57" s="24" t="str">
        <f t="shared" si="4"/>
        <v>SE0015192067</v>
      </c>
      <c r="E57" s="22">
        <v>100</v>
      </c>
      <c r="F57" s="23">
        <v>296.8</v>
      </c>
      <c r="G57" s="21">
        <v>29680</v>
      </c>
      <c r="H57" s="23">
        <v>294.69349999999997</v>
      </c>
      <c r="I57" s="23">
        <f>AVERAGE($H$5:H57)</f>
        <v>269.20397735849053</v>
      </c>
      <c r="J57" s="23">
        <v>267.08477299999998</v>
      </c>
      <c r="K57" s="22">
        <f>SUM($E$5:E57)+919819</f>
        <v>1570600</v>
      </c>
      <c r="L57" s="22">
        <f t="shared" si="5"/>
        <v>250206518</v>
      </c>
      <c r="M57" s="21">
        <v>296.8</v>
      </c>
      <c r="N57" s="21">
        <v>296.8</v>
      </c>
    </row>
    <row r="58" spans="1:14">
      <c r="A58" s="21" t="s">
        <v>17</v>
      </c>
      <c r="B58" s="24">
        <f>+WORKDAY(Fills_Summary[[#This Row],[Trade Date]],2,$P$2:$P$12)</f>
        <v>46056</v>
      </c>
      <c r="C58" s="24" t="str">
        <f t="shared" si="3"/>
        <v>Nordnet AB</v>
      </c>
      <c r="D58" s="24" t="str">
        <f t="shared" si="4"/>
        <v>SE0015192067</v>
      </c>
      <c r="E58" s="22">
        <v>100</v>
      </c>
      <c r="F58" s="23">
        <v>294.2</v>
      </c>
      <c r="G58" s="21">
        <v>29420</v>
      </c>
      <c r="H58" s="23">
        <v>291.62329999999997</v>
      </c>
      <c r="I58" s="23">
        <f>AVERAGE($H$5:H58)</f>
        <v>269.61914999999999</v>
      </c>
      <c r="J58" s="23">
        <v>267.08893899999998</v>
      </c>
      <c r="K58" s="22">
        <f>SUM($E$5:E58)+919819</f>
        <v>1570700</v>
      </c>
      <c r="L58" s="22">
        <f t="shared" si="5"/>
        <v>250206518</v>
      </c>
      <c r="M58" s="21">
        <v>294.2</v>
      </c>
      <c r="N58" s="21">
        <v>294.2</v>
      </c>
    </row>
    <row r="59" spans="1:14">
      <c r="A59" s="21" t="s">
        <v>109</v>
      </c>
      <c r="B59" s="24">
        <f>+WORKDAY(Fills_Summary[[#This Row],[Trade Date]],2,$P$2:$P$12)</f>
        <v>46057</v>
      </c>
      <c r="C59" s="24" t="str">
        <f t="shared" si="3"/>
        <v>Nordnet AB</v>
      </c>
      <c r="D59" s="24" t="str">
        <f t="shared" si="4"/>
        <v>SE0015192067</v>
      </c>
      <c r="E59" s="22">
        <v>100</v>
      </c>
      <c r="F59" s="23">
        <v>286.39999999999998</v>
      </c>
      <c r="G59" s="21">
        <v>28640</v>
      </c>
      <c r="H59" s="23">
        <v>294.55340000000001</v>
      </c>
      <c r="I59" s="23">
        <f>AVERAGE($H$5:H59)</f>
        <v>270.07249999999999</v>
      </c>
      <c r="J59" s="23">
        <v>267.091905</v>
      </c>
      <c r="K59" s="22">
        <f>SUM($E$5:E59)+919819</f>
        <v>1570800</v>
      </c>
      <c r="L59" s="22">
        <f t="shared" si="5"/>
        <v>250206518</v>
      </c>
      <c r="M59" s="21">
        <v>286.39999999999998</v>
      </c>
      <c r="N59" s="21">
        <v>286.39999999999998</v>
      </c>
    </row>
    <row r="60" spans="1:14">
      <c r="A60" s="21" t="s">
        <v>108</v>
      </c>
      <c r="B60" s="24">
        <f>+WORKDAY(Fills_Summary[[#This Row],[Trade Date]],2,$P$2:$P$12)</f>
        <v>46058</v>
      </c>
      <c r="C60" s="24" t="str">
        <f t="shared" si="3"/>
        <v>Nordnet AB</v>
      </c>
      <c r="D60" s="24" t="str">
        <f t="shared" si="4"/>
        <v>SE0015192067</v>
      </c>
      <c r="E60" s="22">
        <v>100</v>
      </c>
      <c r="F60" s="23">
        <v>299.63400000000001</v>
      </c>
      <c r="G60" s="21">
        <v>29963.4</v>
      </c>
      <c r="H60" s="23">
        <v>299.04250000000002</v>
      </c>
      <c r="I60" s="23">
        <f>AVERAGE($H$5:H60)</f>
        <v>270.58982142857138</v>
      </c>
      <c r="J60" s="23">
        <v>267.096903</v>
      </c>
      <c r="K60" s="22">
        <f>SUM($E$5:E60)+919819</f>
        <v>1570900</v>
      </c>
      <c r="L60" s="22">
        <f t="shared" si="5"/>
        <v>250206518</v>
      </c>
      <c r="M60" s="21">
        <v>301</v>
      </c>
      <c r="N60" s="21">
        <v>299.39999999999998</v>
      </c>
    </row>
    <row r="61" spans="1:14">
      <c r="A61" s="21" t="s">
        <v>107</v>
      </c>
      <c r="B61" s="24">
        <f>+WORKDAY(Fills_Summary[[#This Row],[Trade Date]],2,$P$2:$P$12)</f>
        <v>46059</v>
      </c>
      <c r="C61" s="24" t="str">
        <f t="shared" si="3"/>
        <v>Nordnet AB</v>
      </c>
      <c r="D61" s="24" t="str">
        <f t="shared" si="4"/>
        <v>SE0015192067</v>
      </c>
      <c r="E61" s="22">
        <v>100</v>
      </c>
      <c r="F61" s="23">
        <v>299.28199999999998</v>
      </c>
      <c r="G61" s="21">
        <v>29928.2</v>
      </c>
      <c r="H61" s="23">
        <v>301.56529999999998</v>
      </c>
      <c r="I61" s="23">
        <f>AVERAGE($H$5:H61)</f>
        <v>271.13325087719295</v>
      </c>
      <c r="J61" s="23">
        <v>267.10184600000002</v>
      </c>
      <c r="K61" s="22">
        <f>SUM($E$5:E61)+919819</f>
        <v>1571000</v>
      </c>
      <c r="L61" s="22">
        <f t="shared" si="5"/>
        <v>250206518</v>
      </c>
      <c r="M61" s="21">
        <v>299.39999999999998</v>
      </c>
      <c r="N61" s="21">
        <v>299.2</v>
      </c>
    </row>
    <row r="62" spans="1:14">
      <c r="A62" s="21" t="s">
        <v>106</v>
      </c>
      <c r="B62" s="24">
        <f>+WORKDAY(Fills_Summary[[#This Row],[Trade Date]],2,$P$2:$P$12)</f>
        <v>46062</v>
      </c>
      <c r="C62" s="24" t="str">
        <f t="shared" si="3"/>
        <v>Nordnet AB</v>
      </c>
      <c r="D62" s="24" t="str">
        <f t="shared" si="4"/>
        <v>SE0015192067</v>
      </c>
      <c r="E62" s="22">
        <v>100</v>
      </c>
      <c r="F62" s="23">
        <v>305.60000000000002</v>
      </c>
      <c r="G62" s="21">
        <v>30560</v>
      </c>
      <c r="H62" s="23">
        <v>301.15660000000003</v>
      </c>
      <c r="I62" s="23">
        <f>AVERAGE($H$5:H62)</f>
        <v>271.65089482758617</v>
      </c>
      <c r="J62" s="23">
        <v>267.10775699999999</v>
      </c>
      <c r="K62" s="22">
        <f>SUM($E$5:E62)+919819</f>
        <v>1571100</v>
      </c>
      <c r="L62" s="22">
        <f t="shared" si="5"/>
        <v>250206518</v>
      </c>
      <c r="M62" s="21">
        <v>305.60000000000002</v>
      </c>
      <c r="N62" s="21">
        <v>305.60000000000002</v>
      </c>
    </row>
    <row r="63" spans="1:14">
      <c r="A63" s="21" t="s">
        <v>105</v>
      </c>
      <c r="B63" s="24">
        <f>+WORKDAY(Fills_Summary[[#This Row],[Trade Date]],2,$P$2:$P$12)</f>
        <v>46063</v>
      </c>
      <c r="C63" s="24" t="str">
        <f t="shared" si="3"/>
        <v>Nordnet AB</v>
      </c>
      <c r="D63" s="24" t="str">
        <f t="shared" si="4"/>
        <v>SE0015192067</v>
      </c>
      <c r="E63" s="22">
        <v>100</v>
      </c>
      <c r="F63" s="23">
        <v>296</v>
      </c>
      <c r="G63" s="21">
        <v>29600</v>
      </c>
      <c r="H63" s="23">
        <v>298.52319999999997</v>
      </c>
      <c r="I63" s="23">
        <f>AVERAGE($H$5:H63)</f>
        <v>272.1063576271186</v>
      </c>
      <c r="J63" s="23">
        <v>267.11219299999999</v>
      </c>
      <c r="K63" s="22">
        <f>SUM($E$5:E63)+919819</f>
        <v>1571200</v>
      </c>
      <c r="L63" s="22">
        <f t="shared" si="5"/>
        <v>250206518</v>
      </c>
      <c r="M63" s="21">
        <v>296</v>
      </c>
      <c r="N63" s="21">
        <v>296</v>
      </c>
    </row>
    <row r="64" spans="1:14">
      <c r="A64" s="17" t="s">
        <v>16</v>
      </c>
      <c r="B64" s="17"/>
      <c r="C64" s="17"/>
      <c r="D64" s="17"/>
      <c r="E64" s="20">
        <f>+SUBTOTAL(9,Fills_Summary[Daily Number of Shares Purchased])</f>
        <v>651381</v>
      </c>
      <c r="F64" s="18"/>
      <c r="G64" s="19">
        <f>+SUBTOTAL(9,Fills_Summary[Daily Purchase Amount])</f>
        <v>173991807.23899999</v>
      </c>
      <c r="H64" s="18">
        <f>SUBTOTAL(101,Fills_Summary[VWAP])</f>
        <v>272.1063576271186</v>
      </c>
      <c r="I64" s="18"/>
      <c r="J64" s="17"/>
      <c r="K64" s="17"/>
      <c r="L64" s="17"/>
      <c r="M64" s="17"/>
      <c r="N64" s="17"/>
    </row>
    <row r="65" spans="1:23">
      <c r="E65" s="15"/>
    </row>
    <row r="66" spans="1:23">
      <c r="E66" s="15"/>
      <c r="G66" s="14"/>
      <c r="H66" s="16"/>
      <c r="I66" s="16"/>
      <c r="J66" s="16"/>
    </row>
    <row r="67" spans="1:23">
      <c r="E67" s="15"/>
      <c r="G67" s="14"/>
      <c r="H67" s="16"/>
      <c r="I67" s="16"/>
    </row>
    <row r="68" spans="1:23">
      <c r="G68" s="14"/>
      <c r="H68" s="16"/>
      <c r="I68" s="16"/>
    </row>
    <row r="69" spans="1:23">
      <c r="E69" s="15"/>
      <c r="G69" s="11"/>
    </row>
    <row r="70" spans="1:23">
      <c r="G70" s="14"/>
    </row>
    <row r="71" spans="1:23" ht="16">
      <c r="J71" s="12"/>
    </row>
    <row r="72" spans="1:23" s="10" customFormat="1" ht="16">
      <c r="A72" s="9"/>
      <c r="B72" s="9"/>
      <c r="C72" s="9"/>
      <c r="D72" s="9"/>
      <c r="E72" s="9"/>
      <c r="F72" s="9"/>
      <c r="G72" s="9"/>
      <c r="H72" s="13"/>
      <c r="I72" s="9"/>
      <c r="J72" s="12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</row>
    <row r="73" spans="1:23" s="10" customFormat="1">
      <c r="A73" s="9"/>
      <c r="B73" s="9"/>
      <c r="C73" s="9"/>
      <c r="D73" s="9"/>
      <c r="E73" s="9"/>
      <c r="F73" s="9"/>
      <c r="G73" s="9"/>
      <c r="H73" s="9"/>
      <c r="I73" s="9"/>
      <c r="J73" s="11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</row>
    <row r="74" spans="1:23" s="10" customForma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</row>
    <row r="75" spans="1:23" s="10" customForma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</row>
    <row r="76" spans="1:23" s="10" customForma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trades</vt:lpstr>
      <vt:lpstr>Private - Buyback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 Solberg</dc:creator>
  <cp:lastModifiedBy>Anton Solberg</cp:lastModifiedBy>
  <dcterms:created xsi:type="dcterms:W3CDTF">2024-10-28T08:26:22Z</dcterms:created>
  <dcterms:modified xsi:type="dcterms:W3CDTF">2026-02-09T06:34:04Z</dcterms:modified>
</cp:coreProperties>
</file>